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&lt;Обоснование (код) позиции&gt;
&lt;Примечание&gt;
-------------------------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------------------------------------------
&lt;Примечание&gt;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67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67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39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39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39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ценах&gt;
&lt;ЗПМ по позиции на единицу в базисных ценах&gt;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ценах&gt;&lt;Оборудование на единицу в базисных ценах&gt;
&lt;Формула базисной цены единицы&gt;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39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39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<sst xmlns="http://schemas.openxmlformats.org/spreadsheetml/2006/main" count="165" uniqueCount="142">
  <si>
    <t>ЛОКАЛЬНЫЙ СМЕТНЫЙ РАСЧЕТ №  02-01-02</t>
  </si>
  <si>
    <t xml:space="preserve">  Антиобледенение</t>
  </si>
  <si>
    <t xml:space="preserve">Основание: 13-14/13-ИОС1.СО </t>
  </si>
  <si>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</si>
  <si>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</si>
  <si>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</si>
  <si>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</si>
  <si>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</si>
  <si>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</si>
  <si>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</si>
  <si>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</si>
  <si>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</si>
  <si>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</si>
  <si>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</si>
  <si>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</si>
  <si>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</si>
  <si>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</si>
  <si>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</si>
  <si>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</si>
  <si>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</si>
  <si>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</si>
  <si>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</si>
  <si>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</si>
  <si>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</si>
  <si>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</si>
  <si>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</rPr>
      <t>(в базисном уровне цен)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</si>
  <si>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</rPr>
      <t>(в текущем уровне цен)</t>
    </r>
  </si>
  <si>
    <t>материалы (оборуд.)</t>
  </si>
  <si>
    <t>Проверил:____________________________</t>
  </si>
  <si>
    <t xml:space="preserve">                           Раздел 1. Монтажные работы</t>
  </si>
  <si>
    <t>ФЕРм08-03-573-04
-------------------------
Приказ Минстроя РФ от 30.01.14 №31/пр</t>
  </si>
  <si>
    <t xml:space="preserve">Шкаф (пульт) управления навесной, высота, ширина и глубина: до 600х600х350 мм, 1 шт.
НР 95%*0,85 от ФОТ
СП 65%*0,8 от ФОТ
 </t>
  </si>
  <si>
    <t>68,25
23,51</t>
  </si>
  <si>
    <t>41,74
3,16</t>
  </si>
  <si>
    <t xml:space="preserve">3 
 </t>
  </si>
  <si>
    <t>54.496 Шкаф (пульт) управления навесной: ОЗП=16,08; ЭМ=7,59; ЗПМ=16,08; МАТ=4,12</t>
  </si>
  <si>
    <t>317
51</t>
  </si>
  <si>
    <t>2,37
0,29</t>
  </si>
  <si>
    <t>ФЕРм08-03-575-01
-------------------------
Приказ Минстроя РФ от 30.01.14 №31/пр</t>
  </si>
  <si>
    <t xml:space="preserve">Прибор или аппарат, 1 шт.
НР 95%*0,85 от ФОТ
СП 65%*0,8 от ФОТ
 </t>
  </si>
  <si>
    <t>11,51
11,11</t>
  </si>
  <si>
    <t xml:space="preserve">0,4 
 </t>
  </si>
  <si>
    <t>54.498 Прибор или аппарат: ОЗП=16,08; МАТ=5,78</t>
  </si>
  <si>
    <t>ФЕРм11-03-001-01
-------------------------
Приказ Минстроя РФ от 30.01.14 №31/пр</t>
  </si>
  <si>
    <t xml:space="preserve">Приборы, устанавливаемые на металлоконструкциях, щитах и пультах, масса: до 5 кг, 1 шт.
НР 80%*0,85 от ФОТ
СП 60%*0,8 от ФОТ
 </t>
  </si>
  <si>
    <t>6,25
5,16</t>
  </si>
  <si>
    <t xml:space="preserve">1,09 
 </t>
  </si>
  <si>
    <t>57.22 Приборы, устанавливаемые на металлоконструкциях, щитах и пультах: ОЗП=16,08; МАТ=2,86</t>
  </si>
  <si>
    <t>ФЕРм08-02-146-01
-------------------------
Приказ Минстроя РФ от 30.01.14 №31/пр</t>
  </si>
  <si>
    <t xml:space="preserve">Кабель до 35 кВ с креплением накладными скобами, масса 1 м кабеля: до 0,5 кг, 100 м кабеля
НР 95%*0,85 от ФОТ
СП 65%*0,8 от ФОТ
 </t>
  </si>
  <si>
    <t>9,4
940/100</t>
  </si>
  <si>
    <t>760,3
113,13</t>
  </si>
  <si>
    <t>585,4
52,79</t>
  </si>
  <si>
    <t xml:space="preserve">61,77 
 </t>
  </si>
  <si>
    <t>54.133 Кабели до 35 кв с креплением накладными скобами: ОЗП=16,08; ЭМ=7,62; ЗПМ=16,08; МАТ=4,62</t>
  </si>
  <si>
    <t>41931
7979</t>
  </si>
  <si>
    <t>11,76
3,91</t>
  </si>
  <si>
    <t>110,54
36,75</t>
  </si>
  <si>
    <t>ФЕРм08-02-413-13
-------------------------
Приказ Минстроя РФ от 30.01.14 №31/пр</t>
  </si>
  <si>
    <t xml:space="preserve">Провод, количество проводов в резинобитумной трубке: до 6, сечение провода до 6 мм2, 100 м трубок
НР 95%*0,85 от ФОТ
СП 65%*0,8 от ФОТ
 </t>
  </si>
  <si>
    <t>3,5
350/100</t>
  </si>
  <si>
    <t>400,26
253,42</t>
  </si>
  <si>
    <t>77,64
4,73</t>
  </si>
  <si>
    <t xml:space="preserve">69,2 
 </t>
  </si>
  <si>
    <t>54.317 Провод в резинобитумных трубках: ОЗП=16,08; ЭМ=9,16; ЗПМ=16,08; МАТ=4,09</t>
  </si>
  <si>
    <t>2489
266</t>
  </si>
  <si>
    <t>26,96
0,35</t>
  </si>
  <si>
    <t>94,36
1,23</t>
  </si>
  <si>
    <t>ФЕРм08-02-413-14
-------------------------
Приказ Минстроя РФ от 30.01.14 №31/пр</t>
  </si>
  <si>
    <t xml:space="preserve">Провод, количество проводов в резинобитумной трубке: до 6, сечение провода до 16 мм2, 100 м трубок
НР 95%*0,85 от ФОТ
СП 65%*0,8 от ФОТ
 </t>
  </si>
  <si>
    <t>0,05
5/100</t>
  </si>
  <si>
    <t>576,89
371,49</t>
  </si>
  <si>
    <t>128,66
7,83</t>
  </si>
  <si>
    <t xml:space="preserve">76,74 
 </t>
  </si>
  <si>
    <t>59
6</t>
  </si>
  <si>
    <t>39,52
0,58</t>
  </si>
  <si>
    <t>1,98
0,03</t>
  </si>
  <si>
    <t xml:space="preserve">                           Раздел 2. Оборудование</t>
  </si>
  <si>
    <t>ФССЦ-509-5743
-------------------------
Приказ Минстроя РФ от 30.01.14 №31/пр</t>
  </si>
  <si>
    <t xml:space="preserve">Щиты распределительные навесные ЩРН-36, размер корпуса 480х300х125 мм, шт.
 </t>
  </si>
  <si>
    <t xml:space="preserve">313,7 
 </t>
  </si>
  <si>
    <t>Щиты распределительные навесные ЩРН-36, размер корпуса 480x300x125 мм; МАТ=3,205</t>
  </si>
  <si>
    <t>ТССЦо-604-0005-00006</t>
  </si>
  <si>
    <t xml:space="preserve">Контактор КМИ-22510, 25А, 220В            487,49/3,81, шт
 </t>
  </si>
  <si>
    <t xml:space="preserve">127,95 
 </t>
  </si>
  <si>
    <t>Оборудование; МАТ=3,81</t>
  </si>
  <si>
    <t>ТССЦо-604-0001-00060</t>
  </si>
  <si>
    <t xml:space="preserve">Выключатель автоматический дифференциальный АД-12 2Р 10-40А ИЭК            495,46/3,81, шт
 </t>
  </si>
  <si>
    <t xml:space="preserve">130,04 
 </t>
  </si>
  <si>
    <t>Прайс-лист</t>
  </si>
  <si>
    <t xml:space="preserve">Измеритель терморегулятор системы антиобледенение двухканальный ОВЕН 2ТРМ-Н.У.2Р 2360/1,18/3,81, шт
 </t>
  </si>
  <si>
    <t xml:space="preserve">524,93 
 </t>
  </si>
  <si>
    <t xml:space="preserve">                           Раздел 3. Материалы</t>
  </si>
  <si>
    <t xml:space="preserve">Кабель нагревательный RGS 40-2 CR 40                           136/1,18/5,16, м
 </t>
  </si>
  <si>
    <t xml:space="preserve">22,34 
 </t>
  </si>
  <si>
    <t>Материалы; МАТ=5,16</t>
  </si>
  <si>
    <t xml:space="preserve">Лента ALU NICOBAND 7,5смХ10м     540/1,18/5,16, рул.
 </t>
  </si>
  <si>
    <t xml:space="preserve">88,69 
 </t>
  </si>
  <si>
    <t>ФССЦ-103-2403
-------------------------
Приказ Минстроя РФ от 30.01.14 №31/пр</t>
  </si>
  <si>
    <t xml:space="preserve">Трубы гибкие гофрированные из самозатухающего ПВХ-пластиката легкого типа диаметром 32 мм, м
 </t>
  </si>
  <si>
    <t xml:space="preserve">3,46 
 </t>
  </si>
  <si>
    <t>Трубы гибкие гофрированные из самозатухающего ПВХ-пластиката легкого типа диаметром 32 мм; МАТ=2,708</t>
  </si>
  <si>
    <t>ФССЦ-501-8458
-------------------------
Приказ Минстроя РФ от 30.01.14 №31/пр</t>
  </si>
  <si>
    <t xml:space="preserve">Кабель силовой с медными жилами с поливинилхлоридной изоляцией и оболочкой, не распространяющий горение марки ВВГнг, напряжением 0,66 кВ, с числом жил - 5 и сечением 4 мм2, 1000 м
 </t>
  </si>
  <si>
    <t>0,35
350/1000</t>
  </si>
  <si>
    <t xml:space="preserve">12673,36 
 </t>
  </si>
  <si>
    <t>Кабель силовой с медными жилами с поливинилхлоридной изоляцией и оболочкой, не распространяющий горение марки ВВГнг, напряжением 0,66 кВ с числом жил - 5 и сечением 4 мм2; МАТ=6,314</t>
  </si>
  <si>
    <t>ФССЦ-501-8460
-------------------------
Приказ Минстроя РФ от 30.01.14 №31/пр</t>
  </si>
  <si>
    <t xml:space="preserve">Кабель силовой с медными жилами с поливинилхлоридной изоляцией и оболочкой, не распространяющий горение марки ВВГнг, напряжением 0,66 кВ, с числом жил - 5 и сечением 10 мм2, 1000 м
 </t>
  </si>
  <si>
    <t>0,005
5/1000</t>
  </si>
  <si>
    <t xml:space="preserve">30607,73 
 </t>
  </si>
  <si>
    <t>Кабель силовой с медными жилами с поливинилхлоридной изоляцией и оболочкой, не распространяющий горение марки ВВГнг, напряжением 0,66 кВ с числом жил - 5 и сечением 10 мм2; МАТ=6,026</t>
  </si>
  <si>
    <t>Итого прямые затраты по смете в текущих ценах</t>
  </si>
  <si>
    <t>44796
8302</t>
  </si>
  <si>
    <t>215,37
38,3</t>
  </si>
  <si>
    <t>Накладные расходы</t>
  </si>
  <si>
    <t xml:space="preserve">  В том числе, справочно:</t>
  </si>
  <si>
    <t xml:space="preserve">   80%*0,85 ФОТ (от 83)  (Поз. 4)</t>
  </si>
  <si>
    <t xml:space="preserve">   95%*0,85 ФОТ (от 41235)  (Поз. 1-3, 5-7)</t>
  </si>
  <si>
    <t>Сметная прибыль</t>
  </si>
  <si>
    <t xml:space="preserve">   60%*0,8 ФОТ (от 83)  (Поз. 4)</t>
  </si>
  <si>
    <t xml:space="preserve">   65%*0,8 ФОТ (от 41235)  (Поз. 1-3, 5-7)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</si>
  <si>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</si>
  <si>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</si>
  <si>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</si>
  <si>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 Оборудование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</si>
  <si>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</si>
  <si>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</si>
  <si>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</si>
  <si>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</si>
  <si>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</si>
  <si>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</si>
  <si>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</si>
  <si>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</si>
  <si>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 xml:space="preserve">  ВСЕГО по смете</t>
  </si>
  <si>
    <t>Капитальный ремонт многоквартирного дома по адресу г.Томск ул.Алтайская 93</t>
  </si>
  <si>
    <t>Составлен(а) в текущих ценах по состоянию на 1 кв. 2015 года</t>
  </si>
  <si>
    <t>Непредвиденные затраты - 2%</t>
  </si>
  <si>
    <t>Итого</t>
  </si>
  <si>
    <t>НДС 18%</t>
  </si>
  <si>
    <t>Составил:_______________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</si>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</sst>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1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2" fillId="0" borderId="1">
      <alignment horizontal="center"/>
      <protection/>
    </xf>
    <xf numFmtId="0" fontId="35" fillId="27" borderId="3" applyNumberFormat="0" applyAlignment="0" applyProtection="0"/>
    <xf numFmtId="0" fontId="36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41" fillId="28" borderId="8" applyNumberFormat="0" applyAlignment="0" applyProtection="0"/>
    <xf numFmtId="0" fontId="2" fillId="0" borderId="1">
      <alignment horizontal="center" wrapText="1"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1">
      <alignment horizontal="center"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46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47" fillId="0" borderId="0" applyNumberFormat="0" applyFill="0" applyBorder="0" applyAlignment="0" applyProtection="0"/>
    <xf numFmtId="0" fontId="2" fillId="0" borderId="0" applyProtection="0">
      <alignment horizontal="right" indent="1"/>
    </xf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2" fillId="0" borderId="0" xfId="54" applyFont="1" applyBorder="1" applyAlignment="1">
      <alignment horizont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68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1" fillId="0" borderId="0" xfId="68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1" xfId="68" applyFont="1" applyBorder="1" applyAlignment="1">
      <alignment horizontal="left"/>
    </xf>
    <xf numFmtId="0" fontId="8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center" vertical="top"/>
    </xf>
    <xf numFmtId="0" fontId="9" fillId="0" borderId="0" xfId="68" applyFont="1" applyAlignment="1" quotePrefix="1">
      <alignment horizontal="left"/>
    </xf>
    <xf numFmtId="0" fontId="9" fillId="0" borderId="0" xfId="69" applyFont="1" applyAlignment="1">
      <alignment horizontal="left"/>
      <protection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 quotePrefix="1">
      <alignment horizontal="right" vertical="top"/>
    </xf>
    <xf numFmtId="0" fontId="9" fillId="0" borderId="0" xfId="0" applyFont="1" applyFill="1" applyBorder="1" applyAlignment="1" quotePrefix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 applyBorder="1" applyAlignment="1" quotePrefix="1">
      <alignment horizontal="left" vertical="top"/>
    </xf>
    <xf numFmtId="0" fontId="9" fillId="0" borderId="0" xfId="0" applyFont="1" applyAlignment="1">
      <alignment horizontal="center" vertical="top"/>
    </xf>
    <xf numFmtId="0" fontId="8" fillId="0" borderId="1" xfId="54" applyFont="1" applyBorder="1" applyAlignment="1">
      <alignment horizontal="center" wrapText="1"/>
      <protection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72" applyFont="1" applyAlignment="1">
      <alignment horizontal="left" vertical="top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1" xfId="52" applyFont="1" applyBorder="1" applyAlignment="1">
      <alignment horizontal="right" vertical="top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0" xfId="68" applyFont="1" applyAlignment="1" quotePrefix="1">
      <alignment horizontal="left"/>
    </xf>
    <xf numFmtId="0" fontId="5" fillId="0" borderId="12" xfId="52" applyFont="1" applyBorder="1" applyAlignment="1">
      <alignment horizontal="left" vertical="top" wrapText="1"/>
      <protection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9" fillId="0" borderId="0" xfId="68" applyFont="1" applyAlignment="1">
      <alignment horizontal="left"/>
    </xf>
    <xf numFmtId="0" fontId="9" fillId="0" borderId="11" xfId="68" applyFont="1" applyBorder="1">
      <alignment horizontal="right" indent="1"/>
    </xf>
    <xf numFmtId="0" fontId="9" fillId="0" borderId="13" xfId="68" applyFont="1" applyBorder="1">
      <alignment horizontal="right" indent="1"/>
    </xf>
    <xf numFmtId="0" fontId="6" fillId="0" borderId="15" xfId="0" applyFont="1" applyBorder="1" applyAlignment="1" quotePrefix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 quotePrefix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 quotePrefix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" xfId="52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1" xfId="52" applyFont="1" applyBorder="1" applyAlignment="1">
      <alignment horizontal="left" vertical="top" wrapText="1"/>
      <protection/>
    </xf>
    <xf numFmtId="1" fontId="6" fillId="0" borderId="1" xfId="52" applyNumberFormat="1" applyFont="1" applyBorder="1" applyAlignment="1">
      <alignment horizontal="right" vertical="top" wrapText="1"/>
      <protection/>
    </xf>
    <xf numFmtId="2" fontId="6" fillId="0" borderId="1" xfId="52" applyNumberFormat="1" applyFont="1" applyBorder="1" applyAlignment="1">
      <alignment horizontal="right" vertical="top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showGridLines="0" tabSelected="1" zoomScale="124" zoomScaleNormal="124" zoomScalePageLayoutView="0" workbookViewId="0" topLeftCell="A1">
      <selection activeCell="L21" sqref="L21"/>
    </sheetView>
  </sheetViews>
  <sheetFormatPr defaultColWidth="9.00390625" defaultRowHeight="12.75"/>
  <cols>
    <col min="1" max="1" width="3.375" style="3" customWidth="1"/>
    <col min="2" max="2" width="14.875" style="3" customWidth="1"/>
    <col min="3" max="3" width="28.875" style="3" customWidth="1"/>
    <col min="4" max="4" width="6.875" style="3" customWidth="1"/>
    <col min="5" max="5" width="10.625" style="4" customWidth="1"/>
    <col min="6" max="6" width="9.625" style="4" customWidth="1"/>
    <col min="7" max="7" width="8.875" style="4" customWidth="1"/>
    <col min="8" max="8" width="20.25390625" style="4" customWidth="1"/>
    <col min="9" max="9" width="8.375" style="4" customWidth="1"/>
    <col min="10" max="10" width="8.125" style="4" customWidth="1"/>
    <col min="11" max="11" width="8.75390625" style="4" customWidth="1"/>
    <col min="12" max="12" width="8.625" style="4" customWidth="1"/>
    <col min="13" max="13" width="6.875" style="4" customWidth="1"/>
    <col min="14" max="14" width="6.25390625" style="2" customWidth="1"/>
    <col min="15" max="15" width="9.125" style="2" customWidth="1"/>
    <col min="16" max="16" width="19.75390625" style="2" customWidth="1"/>
    <col min="17" max="16384" width="9.125" style="2" customWidth="1"/>
  </cols>
  <sheetData>
    <row r="1" spans="1:14" s="1" customFormat="1" ht="12.75">
      <c r="A1" s="7"/>
      <c r="B1" s="8"/>
      <c r="C1" s="7"/>
      <c r="D1" s="9"/>
      <c r="E1" s="10"/>
      <c r="F1" s="57" t="s">
        <v>135</v>
      </c>
      <c r="G1" s="10"/>
      <c r="H1" s="11"/>
      <c r="I1" s="7"/>
      <c r="J1" s="7"/>
      <c r="K1" s="7"/>
      <c r="L1" s="7"/>
      <c r="M1" s="7"/>
      <c r="N1" s="12"/>
    </row>
    <row r="2" spans="1:14" s="1" customFormat="1" ht="12.75">
      <c r="A2" s="13" t="s">
        <v>8</v>
      </c>
      <c r="B2" s="8"/>
      <c r="C2" s="12"/>
      <c r="D2" s="11"/>
      <c r="E2" s="9"/>
      <c r="F2" s="14" t="s">
        <v>4</v>
      </c>
      <c r="G2" s="14"/>
      <c r="H2" s="12"/>
      <c r="I2" s="15"/>
      <c r="J2" s="13"/>
      <c r="K2" s="13" t="s">
        <v>9</v>
      </c>
      <c r="L2" s="13"/>
      <c r="M2" s="7"/>
      <c r="N2" s="12"/>
    </row>
    <row r="3" spans="1:14" s="1" customFormat="1" ht="12.75">
      <c r="A3" s="13" t="s">
        <v>10</v>
      </c>
      <c r="B3" s="12"/>
      <c r="C3" s="12"/>
      <c r="D3" s="12"/>
      <c r="E3" s="7"/>
      <c r="F3" s="7"/>
      <c r="G3" s="7"/>
      <c r="H3" s="7"/>
      <c r="I3" s="7"/>
      <c r="J3" s="13"/>
      <c r="K3" s="13" t="s">
        <v>3</v>
      </c>
      <c r="L3" s="13"/>
      <c r="M3" s="7"/>
      <c r="N3" s="12"/>
    </row>
    <row r="4" spans="1:14" s="1" customFormat="1" ht="12.75">
      <c r="A4" s="7"/>
      <c r="B4" s="7"/>
      <c r="C4" s="7"/>
      <c r="D4" s="12"/>
      <c r="E4" s="9"/>
      <c r="F4" s="16" t="s">
        <v>0</v>
      </c>
      <c r="G4" s="7"/>
      <c r="H4" s="12"/>
      <c r="I4" s="7"/>
      <c r="J4" s="7"/>
      <c r="K4" s="7"/>
      <c r="L4" s="7"/>
      <c r="M4" s="7"/>
      <c r="N4" s="12"/>
    </row>
    <row r="5" spans="1:14" s="1" customFormat="1" ht="12.75">
      <c r="A5" s="7"/>
      <c r="B5" s="7"/>
      <c r="C5" s="7"/>
      <c r="D5" s="12"/>
      <c r="E5" s="9"/>
      <c r="F5" s="7" t="s">
        <v>5</v>
      </c>
      <c r="G5" s="7"/>
      <c r="H5" s="12"/>
      <c r="I5" s="7"/>
      <c r="J5" s="7"/>
      <c r="K5" s="7"/>
      <c r="L5" s="7"/>
      <c r="M5" s="7"/>
      <c r="N5" s="12"/>
    </row>
    <row r="6" spans="1:14" s="1" customFormat="1" ht="12.75">
      <c r="A6" s="7"/>
      <c r="B6" s="7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12"/>
    </row>
    <row r="7" spans="1:14" s="1" customFormat="1" ht="12.75">
      <c r="A7" s="7"/>
      <c r="B7" s="7"/>
      <c r="C7" s="17"/>
      <c r="D7" s="18" t="s">
        <v>1</v>
      </c>
      <c r="E7" s="19"/>
      <c r="F7" s="19"/>
      <c r="G7" s="19"/>
      <c r="H7" s="19"/>
      <c r="I7" s="15"/>
      <c r="J7" s="15"/>
      <c r="K7" s="15"/>
      <c r="L7" s="15"/>
      <c r="M7" s="7"/>
      <c r="N7" s="12"/>
    </row>
    <row r="8" spans="1:14" s="1" customFormat="1" ht="12.75">
      <c r="A8" s="7"/>
      <c r="B8" s="7"/>
      <c r="C8" s="7"/>
      <c r="D8" s="20" t="s">
        <v>23</v>
      </c>
      <c r="E8" s="14"/>
      <c r="F8" s="14"/>
      <c r="G8" s="14"/>
      <c r="H8" s="12"/>
      <c r="I8" s="15"/>
      <c r="J8" s="15"/>
      <c r="K8" s="15"/>
      <c r="L8" s="15"/>
      <c r="M8" s="7"/>
      <c r="N8" s="12"/>
    </row>
    <row r="9" spans="1:14" s="1" customFormat="1" ht="7.5" customHeight="1">
      <c r="A9" s="21"/>
      <c r="B9" s="21"/>
      <c r="C9" s="7"/>
      <c r="D9" s="12"/>
      <c r="E9" s="7"/>
      <c r="F9" s="7"/>
      <c r="G9" s="7"/>
      <c r="H9" s="7"/>
      <c r="I9" s="7"/>
      <c r="J9" s="7"/>
      <c r="K9" s="12"/>
      <c r="L9" s="12"/>
      <c r="M9" s="7"/>
      <c r="N9" s="12"/>
    </row>
    <row r="10" spans="1:14" ht="12.75">
      <c r="A10" s="66" t="s">
        <v>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2.75">
      <c r="A11" s="22" t="s">
        <v>13</v>
      </c>
      <c r="B11" s="23"/>
      <c r="C11" s="67">
        <v>367490.94</v>
      </c>
      <c r="D11" s="67"/>
      <c r="E11" s="67"/>
      <c r="F11" s="24" t="s">
        <v>12</v>
      </c>
      <c r="G11" s="25"/>
      <c r="H11" s="25"/>
      <c r="I11" s="25"/>
      <c r="J11" s="25"/>
      <c r="K11" s="65" t="s">
        <v>141</v>
      </c>
      <c r="L11" s="65"/>
      <c r="M11" s="65"/>
      <c r="N11" s="65"/>
    </row>
    <row r="12" spans="1:14" ht="12.75">
      <c r="A12" s="22" t="s">
        <v>22</v>
      </c>
      <c r="B12" s="23"/>
      <c r="C12" s="28"/>
      <c r="D12" s="68">
        <v>41318</v>
      </c>
      <c r="E12" s="68"/>
      <c r="F12" s="24" t="s">
        <v>12</v>
      </c>
      <c r="G12" s="25"/>
      <c r="H12" s="25"/>
      <c r="I12" s="25"/>
      <c r="J12" s="25"/>
      <c r="K12" s="65"/>
      <c r="L12" s="65"/>
      <c r="M12" s="65"/>
      <c r="N12" s="65"/>
    </row>
    <row r="13" spans="1:14" ht="12.75">
      <c r="A13" s="58" t="s">
        <v>136</v>
      </c>
      <c r="B13" s="27"/>
      <c r="C13" s="29"/>
      <c r="D13" s="30"/>
      <c r="E13" s="31"/>
      <c r="F13" s="32"/>
      <c r="G13" s="33"/>
      <c r="H13" s="33"/>
      <c r="I13" s="25"/>
      <c r="J13" s="25"/>
      <c r="K13" s="65"/>
      <c r="L13" s="65"/>
      <c r="M13" s="65"/>
      <c r="N13" s="65"/>
    </row>
    <row r="14" spans="1:14" ht="11.25" customHeight="1">
      <c r="A14" s="34"/>
      <c r="B14" s="24"/>
      <c r="C14" s="24"/>
      <c r="D14" s="34"/>
      <c r="E14" s="25"/>
      <c r="F14" s="25"/>
      <c r="G14" s="25"/>
      <c r="H14" s="28"/>
      <c r="I14" s="25"/>
      <c r="J14" s="25"/>
      <c r="K14" s="25"/>
      <c r="L14" s="25"/>
      <c r="M14" s="25"/>
      <c r="N14" s="27"/>
    </row>
    <row r="15" spans="1:14" ht="12.75" customHeight="1">
      <c r="A15" s="90" t="s">
        <v>6</v>
      </c>
      <c r="B15" s="90" t="s">
        <v>19</v>
      </c>
      <c r="C15" s="87" t="s">
        <v>24</v>
      </c>
      <c r="D15" s="87" t="s">
        <v>20</v>
      </c>
      <c r="E15" s="75" t="s">
        <v>25</v>
      </c>
      <c r="F15" s="76"/>
      <c r="G15" s="77"/>
      <c r="H15" s="87" t="s">
        <v>7</v>
      </c>
      <c r="I15" s="75" t="s">
        <v>26</v>
      </c>
      <c r="J15" s="81"/>
      <c r="K15" s="81"/>
      <c r="L15" s="82"/>
      <c r="M15" s="71" t="s">
        <v>21</v>
      </c>
      <c r="N15" s="72"/>
    </row>
    <row r="16" spans="1:14" s="5" customFormat="1" ht="38.25" customHeight="1">
      <c r="A16" s="88"/>
      <c r="B16" s="88"/>
      <c r="C16" s="88"/>
      <c r="D16" s="88"/>
      <c r="E16" s="78"/>
      <c r="F16" s="79"/>
      <c r="G16" s="80"/>
      <c r="H16" s="88"/>
      <c r="I16" s="83"/>
      <c r="J16" s="84"/>
      <c r="K16" s="84"/>
      <c r="L16" s="85"/>
      <c r="M16" s="73"/>
      <c r="N16" s="74"/>
    </row>
    <row r="17" spans="1:14" s="5" customFormat="1" ht="12.75" customHeight="1">
      <c r="A17" s="88"/>
      <c r="B17" s="88"/>
      <c r="C17" s="88"/>
      <c r="D17" s="88"/>
      <c r="E17" s="46" t="s">
        <v>15</v>
      </c>
      <c r="F17" s="46" t="s">
        <v>17</v>
      </c>
      <c r="G17" s="69" t="s">
        <v>27</v>
      </c>
      <c r="H17" s="88"/>
      <c r="I17" s="69" t="s">
        <v>15</v>
      </c>
      <c r="J17" s="69" t="s">
        <v>18</v>
      </c>
      <c r="K17" s="46" t="s">
        <v>17</v>
      </c>
      <c r="L17" s="69" t="s">
        <v>27</v>
      </c>
      <c r="M17" s="86" t="s">
        <v>11</v>
      </c>
      <c r="N17" s="69" t="s">
        <v>15</v>
      </c>
    </row>
    <row r="18" spans="1:14" s="5" customFormat="1" ht="11.25" customHeight="1">
      <c r="A18" s="89"/>
      <c r="B18" s="89"/>
      <c r="C18" s="89"/>
      <c r="D18" s="89"/>
      <c r="E18" s="47" t="s">
        <v>14</v>
      </c>
      <c r="F18" s="46" t="s">
        <v>16</v>
      </c>
      <c r="G18" s="70"/>
      <c r="H18" s="89"/>
      <c r="I18" s="70"/>
      <c r="J18" s="70"/>
      <c r="K18" s="46" t="s">
        <v>16</v>
      </c>
      <c r="L18" s="70"/>
      <c r="M18" s="70"/>
      <c r="N18" s="70"/>
    </row>
    <row r="19" spans="1:20" ht="12.75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  <c r="N19" s="35">
        <v>14</v>
      </c>
      <c r="O19" s="6"/>
      <c r="P19" s="6"/>
      <c r="Q19" s="6"/>
      <c r="R19" s="6"/>
      <c r="S19" s="6"/>
      <c r="T19" s="6"/>
    </row>
    <row r="20" spans="1:14" ht="17.25" customHeight="1">
      <c r="A20" s="93" t="s">
        <v>29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  <row r="21" spans="1:14" ht="52.5">
      <c r="A21" s="51">
        <v>1</v>
      </c>
      <c r="B21" s="52" t="s">
        <v>30</v>
      </c>
      <c r="C21" s="52" t="s">
        <v>31</v>
      </c>
      <c r="D21" s="51">
        <v>1</v>
      </c>
      <c r="E21" s="53" t="s">
        <v>32</v>
      </c>
      <c r="F21" s="53" t="s">
        <v>33</v>
      </c>
      <c r="G21" s="53" t="s">
        <v>34</v>
      </c>
      <c r="H21" s="54" t="s">
        <v>35</v>
      </c>
      <c r="I21" s="55">
        <v>707</v>
      </c>
      <c r="J21" s="53">
        <v>378</v>
      </c>
      <c r="K21" s="53" t="s">
        <v>36</v>
      </c>
      <c r="L21" s="53" t="str">
        <f>IF(1*3=0," ",TEXT(,ROUND((1*3*4.12),2)))</f>
        <v>12.36</v>
      </c>
      <c r="M21" s="53" t="s">
        <v>37</v>
      </c>
      <c r="N21" s="53" t="s">
        <v>37</v>
      </c>
    </row>
    <row r="22" spans="1:14" ht="52.5">
      <c r="A22" s="51">
        <v>2</v>
      </c>
      <c r="B22" s="52" t="s">
        <v>38</v>
      </c>
      <c r="C22" s="52" t="s">
        <v>39</v>
      </c>
      <c r="D22" s="51">
        <v>4</v>
      </c>
      <c r="E22" s="53" t="s">
        <v>40</v>
      </c>
      <c r="F22" s="53"/>
      <c r="G22" s="53" t="s">
        <v>41</v>
      </c>
      <c r="H22" s="54" t="s">
        <v>42</v>
      </c>
      <c r="I22" s="55">
        <v>724</v>
      </c>
      <c r="J22" s="53">
        <v>715</v>
      </c>
      <c r="K22" s="53"/>
      <c r="L22" s="53" t="str">
        <f>IF(4*0.4=0," ",TEXT(,ROUND((4*0.4*5.78),2)))</f>
        <v>9.25</v>
      </c>
      <c r="M22" s="53">
        <v>1.12</v>
      </c>
      <c r="N22" s="53">
        <v>4.48</v>
      </c>
    </row>
    <row r="23" spans="1:14" ht="52.5">
      <c r="A23" s="51">
        <v>3</v>
      </c>
      <c r="B23" s="52" t="s">
        <v>38</v>
      </c>
      <c r="C23" s="52" t="s">
        <v>39</v>
      </c>
      <c r="D23" s="51">
        <v>1</v>
      </c>
      <c r="E23" s="53" t="s">
        <v>40</v>
      </c>
      <c r="F23" s="53"/>
      <c r="G23" s="53" t="s">
        <v>41</v>
      </c>
      <c r="H23" s="54" t="s">
        <v>42</v>
      </c>
      <c r="I23" s="55">
        <v>181</v>
      </c>
      <c r="J23" s="53">
        <v>179</v>
      </c>
      <c r="K23" s="53"/>
      <c r="L23" s="53" t="str">
        <f>IF(1*0.4=0," ",TEXT(,ROUND((1*0.4*5.78),2)))</f>
        <v>2.31</v>
      </c>
      <c r="M23" s="53">
        <v>1.12</v>
      </c>
      <c r="N23" s="53">
        <v>1.12</v>
      </c>
    </row>
    <row r="24" spans="1:14" ht="52.5">
      <c r="A24" s="51">
        <v>4</v>
      </c>
      <c r="B24" s="52" t="s">
        <v>43</v>
      </c>
      <c r="C24" s="52" t="s">
        <v>44</v>
      </c>
      <c r="D24" s="51">
        <v>1</v>
      </c>
      <c r="E24" s="53" t="s">
        <v>45</v>
      </c>
      <c r="F24" s="53"/>
      <c r="G24" s="53" t="s">
        <v>46</v>
      </c>
      <c r="H24" s="54" t="s">
        <v>47</v>
      </c>
      <c r="I24" s="55">
        <v>86</v>
      </c>
      <c r="J24" s="53">
        <v>83</v>
      </c>
      <c r="K24" s="53"/>
      <c r="L24" s="53" t="str">
        <f>IF(1*1.09=0," ",TEXT(,ROUND((1*1.09*2.86),2)))</f>
        <v>3.12</v>
      </c>
      <c r="M24" s="53">
        <v>0.52</v>
      </c>
      <c r="N24" s="53">
        <v>0.52</v>
      </c>
    </row>
    <row r="25" spans="1:14" ht="52.5">
      <c r="A25" s="51">
        <v>5</v>
      </c>
      <c r="B25" s="52" t="s">
        <v>48</v>
      </c>
      <c r="C25" s="52" t="s">
        <v>49</v>
      </c>
      <c r="D25" s="51" t="s">
        <v>50</v>
      </c>
      <c r="E25" s="53" t="s">
        <v>51</v>
      </c>
      <c r="F25" s="53" t="s">
        <v>52</v>
      </c>
      <c r="G25" s="53" t="s">
        <v>53</v>
      </c>
      <c r="H25" s="54" t="s">
        <v>54</v>
      </c>
      <c r="I25" s="55">
        <v>61713</v>
      </c>
      <c r="J25" s="53">
        <v>17100</v>
      </c>
      <c r="K25" s="53" t="s">
        <v>55</v>
      </c>
      <c r="L25" s="53" t="str">
        <f>IF(9.4*61.77=0," ",TEXT(,ROUND((9.4*61.77*4.62),2)))</f>
        <v>2682.55</v>
      </c>
      <c r="M25" s="53" t="s">
        <v>56</v>
      </c>
      <c r="N25" s="53" t="s">
        <v>57</v>
      </c>
    </row>
    <row r="26" spans="1:14" ht="52.5">
      <c r="A26" s="51">
        <v>6</v>
      </c>
      <c r="B26" s="52" t="s">
        <v>58</v>
      </c>
      <c r="C26" s="52" t="s">
        <v>59</v>
      </c>
      <c r="D26" s="51" t="s">
        <v>60</v>
      </c>
      <c r="E26" s="53" t="s">
        <v>61</v>
      </c>
      <c r="F26" s="53" t="s">
        <v>62</v>
      </c>
      <c r="G26" s="53" t="s">
        <v>63</v>
      </c>
      <c r="H26" s="54" t="s">
        <v>64</v>
      </c>
      <c r="I26" s="55">
        <v>17742</v>
      </c>
      <c r="J26" s="53">
        <v>14262</v>
      </c>
      <c r="K26" s="53" t="s">
        <v>65</v>
      </c>
      <c r="L26" s="53" t="str">
        <f>IF(3.5*69.2=0," ",TEXT(,ROUND((3.5*69.2*4.09),2)))</f>
        <v>990.6</v>
      </c>
      <c r="M26" s="53" t="s">
        <v>66</v>
      </c>
      <c r="N26" s="53" t="s">
        <v>67</v>
      </c>
    </row>
    <row r="27" spans="1:14" ht="52.5">
      <c r="A27" s="51">
        <v>7</v>
      </c>
      <c r="B27" s="52" t="s">
        <v>68</v>
      </c>
      <c r="C27" s="52" t="s">
        <v>69</v>
      </c>
      <c r="D27" s="51" t="s">
        <v>70</v>
      </c>
      <c r="E27" s="53" t="s">
        <v>71</v>
      </c>
      <c r="F27" s="53" t="s">
        <v>72</v>
      </c>
      <c r="G27" s="53" t="s">
        <v>73</v>
      </c>
      <c r="H27" s="54" t="s">
        <v>64</v>
      </c>
      <c r="I27" s="55">
        <v>373</v>
      </c>
      <c r="J27" s="53">
        <v>299</v>
      </c>
      <c r="K27" s="53" t="s">
        <v>74</v>
      </c>
      <c r="L27" s="53" t="str">
        <f>IF(0.05*76.74=0," ",TEXT(,ROUND((0.05*76.74*4.09),2)))</f>
        <v>15.69</v>
      </c>
      <c r="M27" s="53" t="s">
        <v>75</v>
      </c>
      <c r="N27" s="53" t="s">
        <v>76</v>
      </c>
    </row>
    <row r="28" spans="1:14" ht="17.25" customHeight="1">
      <c r="A28" s="93" t="s">
        <v>77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29" spans="1:14" ht="52.5">
      <c r="A29" s="51">
        <v>8</v>
      </c>
      <c r="B29" s="52" t="s">
        <v>78</v>
      </c>
      <c r="C29" s="52" t="s">
        <v>79</v>
      </c>
      <c r="D29" s="51">
        <v>1</v>
      </c>
      <c r="E29" s="53">
        <v>313.7</v>
      </c>
      <c r="F29" s="53"/>
      <c r="G29" s="53" t="s">
        <v>80</v>
      </c>
      <c r="H29" s="54" t="s">
        <v>81</v>
      </c>
      <c r="I29" s="55">
        <v>1005</v>
      </c>
      <c r="J29" s="53"/>
      <c r="K29" s="53"/>
      <c r="L29" s="53" t="str">
        <f>IF(1*0=0," ",TEXT(,ROUND((1*0*3.205),2)))</f>
        <v> </v>
      </c>
      <c r="M29" s="53"/>
      <c r="N29" s="53"/>
    </row>
    <row r="30" spans="1:14" ht="21">
      <c r="A30" s="51">
        <v>9</v>
      </c>
      <c r="B30" s="52" t="s">
        <v>82</v>
      </c>
      <c r="C30" s="52" t="s">
        <v>83</v>
      </c>
      <c r="D30" s="51">
        <v>1</v>
      </c>
      <c r="E30" s="53">
        <v>127.95</v>
      </c>
      <c r="F30" s="53"/>
      <c r="G30" s="53" t="s">
        <v>84</v>
      </c>
      <c r="H30" s="54" t="s">
        <v>85</v>
      </c>
      <c r="I30" s="55">
        <v>487</v>
      </c>
      <c r="J30" s="53"/>
      <c r="K30" s="53"/>
      <c r="L30" s="53" t="str">
        <f>IF(1*0=0," ",TEXT(,ROUND((1*0*3.81),2)))</f>
        <v> </v>
      </c>
      <c r="M30" s="53"/>
      <c r="N30" s="53"/>
    </row>
    <row r="31" spans="1:14" ht="31.5">
      <c r="A31" s="51">
        <v>10</v>
      </c>
      <c r="B31" s="52" t="s">
        <v>86</v>
      </c>
      <c r="C31" s="52" t="s">
        <v>87</v>
      </c>
      <c r="D31" s="51">
        <v>4</v>
      </c>
      <c r="E31" s="53">
        <v>130.04</v>
      </c>
      <c r="F31" s="53"/>
      <c r="G31" s="53" t="s">
        <v>88</v>
      </c>
      <c r="H31" s="54" t="s">
        <v>85</v>
      </c>
      <c r="I31" s="55">
        <v>1982</v>
      </c>
      <c r="J31" s="53"/>
      <c r="K31" s="53"/>
      <c r="L31" s="53" t="str">
        <f>IF(4*0=0," ",TEXT(,ROUND((4*0*3.81),2)))</f>
        <v> </v>
      </c>
      <c r="M31" s="53"/>
      <c r="N31" s="53"/>
    </row>
    <row r="32" spans="1:14" ht="31.5">
      <c r="A32" s="51">
        <v>11</v>
      </c>
      <c r="B32" s="52" t="s">
        <v>89</v>
      </c>
      <c r="C32" s="52" t="s">
        <v>90</v>
      </c>
      <c r="D32" s="51">
        <v>1</v>
      </c>
      <c r="E32" s="53">
        <v>524.93</v>
      </c>
      <c r="F32" s="53"/>
      <c r="G32" s="53" t="s">
        <v>91</v>
      </c>
      <c r="H32" s="54" t="s">
        <v>85</v>
      </c>
      <c r="I32" s="55">
        <v>2000</v>
      </c>
      <c r="J32" s="53"/>
      <c r="K32" s="53"/>
      <c r="L32" s="53" t="str">
        <f>IF(1*0=0," ",TEXT(,ROUND((1*0*3.81),2)))</f>
        <v> </v>
      </c>
      <c r="M32" s="53"/>
      <c r="N32" s="53"/>
    </row>
    <row r="33" spans="1:14" ht="17.25" customHeight="1">
      <c r="A33" s="93" t="s">
        <v>92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</row>
    <row r="34" spans="1:14" ht="21">
      <c r="A34" s="51">
        <v>12</v>
      </c>
      <c r="B34" s="52" t="s">
        <v>89</v>
      </c>
      <c r="C34" s="52" t="s">
        <v>93</v>
      </c>
      <c r="D34" s="51">
        <v>940</v>
      </c>
      <c r="E34" s="53">
        <v>22.34</v>
      </c>
      <c r="F34" s="53"/>
      <c r="G34" s="53" t="s">
        <v>94</v>
      </c>
      <c r="H34" s="54" t="s">
        <v>95</v>
      </c>
      <c r="I34" s="55">
        <v>108354</v>
      </c>
      <c r="J34" s="53"/>
      <c r="K34" s="53"/>
      <c r="L34" s="53" t="str">
        <f>IF(940*22.34=0," ",TEXT(,ROUND((940*22.34*5.16),2)))</f>
        <v>108357.94</v>
      </c>
      <c r="M34" s="53"/>
      <c r="N34" s="53"/>
    </row>
    <row r="35" spans="1:14" ht="21">
      <c r="A35" s="51">
        <v>13</v>
      </c>
      <c r="B35" s="52" t="s">
        <v>89</v>
      </c>
      <c r="C35" s="52" t="s">
        <v>96</v>
      </c>
      <c r="D35" s="51">
        <v>50</v>
      </c>
      <c r="E35" s="53">
        <v>88.69</v>
      </c>
      <c r="F35" s="53"/>
      <c r="G35" s="53" t="s">
        <v>97</v>
      </c>
      <c r="H35" s="54" t="s">
        <v>95</v>
      </c>
      <c r="I35" s="55">
        <v>22882</v>
      </c>
      <c r="J35" s="53"/>
      <c r="K35" s="53"/>
      <c r="L35" s="53" t="str">
        <f>IF(50*88.69=0," ",TEXT(,ROUND((50*88.69*5.16),2)))</f>
        <v>22882.02</v>
      </c>
      <c r="M35" s="53"/>
      <c r="N35" s="53"/>
    </row>
    <row r="36" spans="1:14" ht="52.5">
      <c r="A36" s="51">
        <v>14</v>
      </c>
      <c r="B36" s="52" t="s">
        <v>98</v>
      </c>
      <c r="C36" s="52" t="s">
        <v>99</v>
      </c>
      <c r="D36" s="51">
        <v>355</v>
      </c>
      <c r="E36" s="53">
        <v>3.46</v>
      </c>
      <c r="F36" s="53"/>
      <c r="G36" s="53" t="s">
        <v>100</v>
      </c>
      <c r="H36" s="54" t="s">
        <v>101</v>
      </c>
      <c r="I36" s="55">
        <v>3326</v>
      </c>
      <c r="J36" s="53"/>
      <c r="K36" s="53"/>
      <c r="L36" s="53" t="str">
        <f>IF(355*3.46=0," ",TEXT(,ROUND((355*3.46*2.708),2)))</f>
        <v>3326.24</v>
      </c>
      <c r="M36" s="53"/>
      <c r="N36" s="53"/>
    </row>
    <row r="37" spans="1:14" ht="84">
      <c r="A37" s="51">
        <v>15</v>
      </c>
      <c r="B37" s="52" t="s">
        <v>102</v>
      </c>
      <c r="C37" s="52" t="s">
        <v>103</v>
      </c>
      <c r="D37" s="51" t="s">
        <v>104</v>
      </c>
      <c r="E37" s="53">
        <v>12673.36</v>
      </c>
      <c r="F37" s="53"/>
      <c r="G37" s="53" t="s">
        <v>105</v>
      </c>
      <c r="H37" s="54" t="s">
        <v>106</v>
      </c>
      <c r="I37" s="55">
        <v>28007</v>
      </c>
      <c r="J37" s="53"/>
      <c r="K37" s="53"/>
      <c r="L37" s="53" t="str">
        <f>IF(0.35*12673.36=0," ",TEXT(,ROUND((0.35*12673.36*6.314),2)))</f>
        <v>28006.86</v>
      </c>
      <c r="M37" s="53"/>
      <c r="N37" s="53"/>
    </row>
    <row r="38" spans="1:14" ht="84">
      <c r="A38" s="51">
        <v>16</v>
      </c>
      <c r="B38" s="52" t="s">
        <v>107</v>
      </c>
      <c r="C38" s="52" t="s">
        <v>108</v>
      </c>
      <c r="D38" s="51" t="s">
        <v>109</v>
      </c>
      <c r="E38" s="53">
        <v>30607.73</v>
      </c>
      <c r="F38" s="53"/>
      <c r="G38" s="53" t="s">
        <v>110</v>
      </c>
      <c r="H38" s="54" t="s">
        <v>111</v>
      </c>
      <c r="I38" s="55">
        <v>922</v>
      </c>
      <c r="J38" s="53"/>
      <c r="K38" s="53"/>
      <c r="L38" s="53" t="str">
        <f>IF(0.005*30607.73=0," ",TEXT(,ROUND((0.005*30607.73*6.026),2)))</f>
        <v>922.21</v>
      </c>
      <c r="M38" s="53"/>
      <c r="N38" s="53"/>
    </row>
    <row r="39" spans="1:14" ht="21">
      <c r="A39" s="91" t="s">
        <v>112</v>
      </c>
      <c r="B39" s="92"/>
      <c r="C39" s="92"/>
      <c r="D39" s="92"/>
      <c r="E39" s="92"/>
      <c r="F39" s="92"/>
      <c r="G39" s="92"/>
      <c r="H39" s="92"/>
      <c r="I39" s="56">
        <v>250491</v>
      </c>
      <c r="J39" s="56">
        <v>33016</v>
      </c>
      <c r="K39" s="56" t="s">
        <v>113</v>
      </c>
      <c r="L39" s="56">
        <v>167205</v>
      </c>
      <c r="M39" s="56"/>
      <c r="N39" s="56" t="s">
        <v>114</v>
      </c>
    </row>
    <row r="40" spans="1:14" ht="12.75">
      <c r="A40" s="91" t="s">
        <v>115</v>
      </c>
      <c r="B40" s="92"/>
      <c r="C40" s="92"/>
      <c r="D40" s="92"/>
      <c r="E40" s="92"/>
      <c r="F40" s="92"/>
      <c r="G40" s="92"/>
      <c r="H40" s="92"/>
      <c r="I40" s="56">
        <v>33353</v>
      </c>
      <c r="J40" s="56"/>
      <c r="K40" s="56"/>
      <c r="L40" s="56"/>
      <c r="M40" s="56"/>
      <c r="N40" s="56"/>
    </row>
    <row r="41" spans="1:14" ht="12.75">
      <c r="A41" s="91" t="s">
        <v>116</v>
      </c>
      <c r="B41" s="92"/>
      <c r="C41" s="92"/>
      <c r="D41" s="92"/>
      <c r="E41" s="92"/>
      <c r="F41" s="92"/>
      <c r="G41" s="92"/>
      <c r="H41" s="92"/>
      <c r="I41" s="56"/>
      <c r="J41" s="56"/>
      <c r="K41" s="56"/>
      <c r="L41" s="56"/>
      <c r="M41" s="56"/>
      <c r="N41" s="56"/>
    </row>
    <row r="42" spans="1:14" ht="12.75">
      <c r="A42" s="91" t="s">
        <v>117</v>
      </c>
      <c r="B42" s="92"/>
      <c r="C42" s="92"/>
      <c r="D42" s="92"/>
      <c r="E42" s="92"/>
      <c r="F42" s="92"/>
      <c r="G42" s="92"/>
      <c r="H42" s="92"/>
      <c r="I42" s="56">
        <v>56</v>
      </c>
      <c r="J42" s="56"/>
      <c r="K42" s="56"/>
      <c r="L42" s="56"/>
      <c r="M42" s="56"/>
      <c r="N42" s="56"/>
    </row>
    <row r="43" spans="1:14" ht="12.75">
      <c r="A43" s="91" t="s">
        <v>118</v>
      </c>
      <c r="B43" s="92"/>
      <c r="C43" s="92"/>
      <c r="D43" s="92"/>
      <c r="E43" s="92"/>
      <c r="F43" s="92"/>
      <c r="G43" s="92"/>
      <c r="H43" s="92"/>
      <c r="I43" s="56">
        <v>33297</v>
      </c>
      <c r="J43" s="56"/>
      <c r="K43" s="56"/>
      <c r="L43" s="56"/>
      <c r="M43" s="56"/>
      <c r="N43" s="56"/>
    </row>
    <row r="44" spans="1:14" ht="12.75">
      <c r="A44" s="91" t="s">
        <v>119</v>
      </c>
      <c r="B44" s="92"/>
      <c r="C44" s="92"/>
      <c r="D44" s="92"/>
      <c r="E44" s="92"/>
      <c r="F44" s="92"/>
      <c r="G44" s="92"/>
      <c r="H44" s="92"/>
      <c r="I44" s="56">
        <v>21482</v>
      </c>
      <c r="J44" s="56"/>
      <c r="K44" s="56"/>
      <c r="L44" s="56"/>
      <c r="M44" s="56"/>
      <c r="N44" s="56"/>
    </row>
    <row r="45" spans="1:14" ht="12.75">
      <c r="A45" s="91" t="s">
        <v>116</v>
      </c>
      <c r="B45" s="92"/>
      <c r="C45" s="92"/>
      <c r="D45" s="92"/>
      <c r="E45" s="92"/>
      <c r="F45" s="92"/>
      <c r="G45" s="92"/>
      <c r="H45" s="92"/>
      <c r="I45" s="56"/>
      <c r="J45" s="56"/>
      <c r="K45" s="56"/>
      <c r="L45" s="56"/>
      <c r="M45" s="56"/>
      <c r="N45" s="56"/>
    </row>
    <row r="46" spans="1:14" ht="12.75">
      <c r="A46" s="91" t="s">
        <v>120</v>
      </c>
      <c r="B46" s="92"/>
      <c r="C46" s="92"/>
      <c r="D46" s="92"/>
      <c r="E46" s="92"/>
      <c r="F46" s="92"/>
      <c r="G46" s="92"/>
      <c r="H46" s="92"/>
      <c r="I46" s="56">
        <v>40</v>
      </c>
      <c r="J46" s="56"/>
      <c r="K46" s="56"/>
      <c r="L46" s="56"/>
      <c r="M46" s="56"/>
      <c r="N46" s="56"/>
    </row>
    <row r="47" spans="1:14" ht="12.75">
      <c r="A47" s="91" t="s">
        <v>121</v>
      </c>
      <c r="B47" s="92"/>
      <c r="C47" s="92"/>
      <c r="D47" s="92"/>
      <c r="E47" s="92"/>
      <c r="F47" s="92"/>
      <c r="G47" s="92"/>
      <c r="H47" s="92"/>
      <c r="I47" s="56">
        <v>21442</v>
      </c>
      <c r="J47" s="56"/>
      <c r="K47" s="56"/>
      <c r="L47" s="56"/>
      <c r="M47" s="56"/>
      <c r="N47" s="56"/>
    </row>
    <row r="48" spans="1:14" ht="12.75">
      <c r="A48" s="95" t="s">
        <v>122</v>
      </c>
      <c r="B48" s="94"/>
      <c r="C48" s="94"/>
      <c r="D48" s="94"/>
      <c r="E48" s="94"/>
      <c r="F48" s="94"/>
      <c r="G48" s="94"/>
      <c r="H48" s="94"/>
      <c r="I48" s="56"/>
      <c r="J48" s="56"/>
      <c r="K48" s="56"/>
      <c r="L48" s="56"/>
      <c r="M48" s="56"/>
      <c r="N48" s="56"/>
    </row>
    <row r="49" spans="1:14" ht="12.75">
      <c r="A49" s="91" t="s">
        <v>123</v>
      </c>
      <c r="B49" s="92"/>
      <c r="C49" s="92"/>
      <c r="D49" s="92"/>
      <c r="E49" s="92"/>
      <c r="F49" s="92"/>
      <c r="G49" s="92"/>
      <c r="H49" s="92"/>
      <c r="I49" s="56">
        <v>131236</v>
      </c>
      <c r="J49" s="56"/>
      <c r="K49" s="56"/>
      <c r="L49" s="56"/>
      <c r="M49" s="56"/>
      <c r="N49" s="56"/>
    </row>
    <row r="50" spans="1:14" ht="21">
      <c r="A50" s="91" t="s">
        <v>124</v>
      </c>
      <c r="B50" s="92"/>
      <c r="C50" s="92"/>
      <c r="D50" s="92"/>
      <c r="E50" s="92"/>
      <c r="F50" s="92"/>
      <c r="G50" s="92"/>
      <c r="H50" s="92"/>
      <c r="I50" s="56">
        <v>168616</v>
      </c>
      <c r="J50" s="56"/>
      <c r="K50" s="56"/>
      <c r="L50" s="56"/>
      <c r="M50" s="56"/>
      <c r="N50" s="56" t="s">
        <v>114</v>
      </c>
    </row>
    <row r="51" spans="1:14" ht="12.75">
      <c r="A51" s="91" t="s">
        <v>125</v>
      </c>
      <c r="B51" s="92"/>
      <c r="C51" s="92"/>
      <c r="D51" s="92"/>
      <c r="E51" s="92"/>
      <c r="F51" s="92"/>
      <c r="G51" s="92"/>
      <c r="H51" s="92"/>
      <c r="I51" s="56">
        <v>5474</v>
      </c>
      <c r="J51" s="56"/>
      <c r="K51" s="56"/>
      <c r="L51" s="56"/>
      <c r="M51" s="56"/>
      <c r="N51" s="56"/>
    </row>
    <row r="52" spans="1:14" ht="21">
      <c r="A52" s="91" t="s">
        <v>126</v>
      </c>
      <c r="B52" s="92"/>
      <c r="C52" s="92"/>
      <c r="D52" s="92"/>
      <c r="E52" s="92"/>
      <c r="F52" s="92"/>
      <c r="G52" s="92"/>
      <c r="H52" s="92"/>
      <c r="I52" s="56">
        <v>305326</v>
      </c>
      <c r="J52" s="56"/>
      <c r="K52" s="56"/>
      <c r="L52" s="56"/>
      <c r="M52" s="56"/>
      <c r="N52" s="56" t="s">
        <v>114</v>
      </c>
    </row>
    <row r="53" spans="1:14" ht="12.75">
      <c r="A53" s="91" t="s">
        <v>127</v>
      </c>
      <c r="B53" s="92"/>
      <c r="C53" s="92"/>
      <c r="D53" s="92"/>
      <c r="E53" s="92"/>
      <c r="F53" s="92"/>
      <c r="G53" s="92"/>
      <c r="H53" s="92"/>
      <c r="I53" s="56"/>
      <c r="J53" s="56"/>
      <c r="K53" s="56"/>
      <c r="L53" s="56"/>
      <c r="M53" s="56"/>
      <c r="N53" s="56"/>
    </row>
    <row r="54" spans="1:14" ht="12.75">
      <c r="A54" s="91" t="s">
        <v>128</v>
      </c>
      <c r="B54" s="92"/>
      <c r="C54" s="92"/>
      <c r="D54" s="92"/>
      <c r="E54" s="92"/>
      <c r="F54" s="92"/>
      <c r="G54" s="92"/>
      <c r="H54" s="92"/>
      <c r="I54" s="56">
        <v>167205</v>
      </c>
      <c r="J54" s="56"/>
      <c r="K54" s="56"/>
      <c r="L54" s="56"/>
      <c r="M54" s="56"/>
      <c r="N54" s="56"/>
    </row>
    <row r="55" spans="1:14" ht="12.75">
      <c r="A55" s="91" t="s">
        <v>129</v>
      </c>
      <c r="B55" s="92"/>
      <c r="C55" s="92"/>
      <c r="D55" s="92"/>
      <c r="E55" s="92"/>
      <c r="F55" s="92"/>
      <c r="G55" s="92"/>
      <c r="H55" s="92"/>
      <c r="I55" s="56">
        <v>44796</v>
      </c>
      <c r="J55" s="56"/>
      <c r="K55" s="56"/>
      <c r="L55" s="56"/>
      <c r="M55" s="56"/>
      <c r="N55" s="56"/>
    </row>
    <row r="56" spans="1:14" ht="12.75">
      <c r="A56" s="91" t="s">
        <v>130</v>
      </c>
      <c r="B56" s="92"/>
      <c r="C56" s="92"/>
      <c r="D56" s="92"/>
      <c r="E56" s="92"/>
      <c r="F56" s="92"/>
      <c r="G56" s="92"/>
      <c r="H56" s="92"/>
      <c r="I56" s="56">
        <v>41318</v>
      </c>
      <c r="J56" s="56"/>
      <c r="K56" s="56"/>
      <c r="L56" s="56"/>
      <c r="M56" s="56"/>
      <c r="N56" s="56"/>
    </row>
    <row r="57" spans="1:14" ht="12.75">
      <c r="A57" s="91" t="s">
        <v>131</v>
      </c>
      <c r="B57" s="92"/>
      <c r="C57" s="92"/>
      <c r="D57" s="92"/>
      <c r="E57" s="92"/>
      <c r="F57" s="92"/>
      <c r="G57" s="92"/>
      <c r="H57" s="92"/>
      <c r="I57" s="56">
        <v>5474</v>
      </c>
      <c r="J57" s="56"/>
      <c r="K57" s="56"/>
      <c r="L57" s="56"/>
      <c r="M57" s="56"/>
      <c r="N57" s="56"/>
    </row>
    <row r="58" spans="1:14" ht="12.75">
      <c r="A58" s="91" t="s">
        <v>132</v>
      </c>
      <c r="B58" s="92"/>
      <c r="C58" s="92"/>
      <c r="D58" s="92"/>
      <c r="E58" s="92"/>
      <c r="F58" s="92"/>
      <c r="G58" s="92"/>
      <c r="H58" s="92"/>
      <c r="I58" s="56">
        <v>33353</v>
      </c>
      <c r="J58" s="56"/>
      <c r="K58" s="56"/>
      <c r="L58" s="56"/>
      <c r="M58" s="56"/>
      <c r="N58" s="56"/>
    </row>
    <row r="59" spans="1:14" ht="12.75">
      <c r="A59" s="91" t="s">
        <v>133</v>
      </c>
      <c r="B59" s="92"/>
      <c r="C59" s="92"/>
      <c r="D59" s="92"/>
      <c r="E59" s="92"/>
      <c r="F59" s="92"/>
      <c r="G59" s="92"/>
      <c r="H59" s="92"/>
      <c r="I59" s="56">
        <v>21482</v>
      </c>
      <c r="J59" s="56"/>
      <c r="K59" s="56"/>
      <c r="L59" s="56"/>
      <c r="M59" s="56"/>
      <c r="N59" s="56"/>
    </row>
    <row r="60" spans="1:14" ht="21">
      <c r="A60" s="95" t="s">
        <v>134</v>
      </c>
      <c r="B60" s="94"/>
      <c r="C60" s="94"/>
      <c r="D60" s="94"/>
      <c r="E60" s="94"/>
      <c r="F60" s="94"/>
      <c r="G60" s="94"/>
      <c r="H60" s="94"/>
      <c r="I60" s="56">
        <v>305326</v>
      </c>
      <c r="J60" s="56"/>
      <c r="K60" s="56"/>
      <c r="L60" s="56"/>
      <c r="M60" s="56"/>
      <c r="N60" s="56" t="s">
        <v>114</v>
      </c>
    </row>
    <row r="61" spans="1:14" ht="12.75">
      <c r="A61" s="59"/>
      <c r="B61" s="64" t="s">
        <v>137</v>
      </c>
      <c r="C61" s="64"/>
      <c r="D61" s="60"/>
      <c r="E61" s="60"/>
      <c r="F61" s="60"/>
      <c r="G61" s="60"/>
      <c r="H61" s="61"/>
      <c r="I61" s="96">
        <v>6107</v>
      </c>
      <c r="J61" s="56"/>
      <c r="K61" s="56"/>
      <c r="L61" s="56"/>
      <c r="M61" s="56"/>
      <c r="N61" s="56"/>
    </row>
    <row r="62" spans="1:14" ht="12.75">
      <c r="A62" s="59"/>
      <c r="B62" s="63" t="s">
        <v>138</v>
      </c>
      <c r="C62" s="63"/>
      <c r="D62" s="60"/>
      <c r="E62" s="60"/>
      <c r="F62" s="60"/>
      <c r="G62" s="60"/>
      <c r="H62" s="61"/>
      <c r="I62" s="96">
        <f>I60+I61</f>
        <v>311433</v>
      </c>
      <c r="J62" s="56"/>
      <c r="K62" s="56"/>
      <c r="L62" s="56"/>
      <c r="M62" s="56"/>
      <c r="N62" s="56"/>
    </row>
    <row r="63" spans="1:14" ht="12.75">
      <c r="A63" s="59"/>
      <c r="B63" s="62" t="s">
        <v>139</v>
      </c>
      <c r="C63" s="63"/>
      <c r="D63" s="60"/>
      <c r="E63" s="60"/>
      <c r="F63" s="60"/>
      <c r="G63" s="60"/>
      <c r="H63" s="61"/>
      <c r="I63" s="56">
        <f>I62*0.18</f>
        <v>56057.939999999995</v>
      </c>
      <c r="J63" s="56"/>
      <c r="K63" s="56"/>
      <c r="L63" s="56"/>
      <c r="M63" s="56"/>
      <c r="N63" s="56"/>
    </row>
    <row r="64" spans="1:14" ht="12.75">
      <c r="A64" s="59"/>
      <c r="B64" s="63" t="s">
        <v>138</v>
      </c>
      <c r="C64" s="63"/>
      <c r="D64" s="60"/>
      <c r="E64" s="60"/>
      <c r="F64" s="60"/>
      <c r="G64" s="60"/>
      <c r="H64" s="61"/>
      <c r="I64" s="97">
        <f>I62+I63</f>
        <v>367490.94</v>
      </c>
      <c r="J64" s="56"/>
      <c r="K64" s="56"/>
      <c r="L64" s="56"/>
      <c r="M64" s="56"/>
      <c r="N64" s="56"/>
    </row>
    <row r="65" spans="1:14" ht="12.75">
      <c r="A65" s="48"/>
      <c r="B65" s="38"/>
      <c r="C65" s="38"/>
      <c r="D65" s="48"/>
      <c r="E65" s="32"/>
      <c r="F65" s="32"/>
      <c r="G65" s="32"/>
      <c r="H65" s="32"/>
      <c r="I65" s="49"/>
      <c r="J65" s="32"/>
      <c r="K65" s="32"/>
      <c r="L65" s="32"/>
      <c r="M65" s="32"/>
      <c r="N65" s="50"/>
    </row>
    <row r="66" spans="1:14" ht="12.75">
      <c r="A66" s="36"/>
      <c r="B66" s="40"/>
      <c r="C66" s="40"/>
      <c r="D66" s="36"/>
      <c r="E66" s="37"/>
      <c r="F66" s="37"/>
      <c r="G66" s="37"/>
      <c r="H66" s="37"/>
      <c r="I66" s="39"/>
      <c r="J66" s="37"/>
      <c r="K66" s="37"/>
      <c r="L66" s="37"/>
      <c r="M66" s="37"/>
      <c r="N66" s="41"/>
    </row>
    <row r="67" spans="1:14" ht="12.75">
      <c r="A67" s="36"/>
      <c r="B67" s="40"/>
      <c r="C67" s="42" t="s">
        <v>140</v>
      </c>
      <c r="D67" s="36"/>
      <c r="E67" s="37"/>
      <c r="F67" s="42" t="s">
        <v>28</v>
      </c>
      <c r="G67" s="42"/>
      <c r="H67" s="42"/>
      <c r="I67" s="37"/>
      <c r="J67" s="37"/>
      <c r="K67" s="37"/>
      <c r="L67" s="37"/>
      <c r="M67" s="37"/>
      <c r="N67" s="41"/>
    </row>
    <row r="68" spans="1:14" ht="12.75">
      <c r="A68" s="43"/>
      <c r="B68" s="43"/>
      <c r="C68" s="43"/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1"/>
    </row>
    <row r="69" spans="1:14" ht="12.75">
      <c r="A69" s="43"/>
      <c r="B69" s="43"/>
      <c r="C69" s="43"/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1"/>
    </row>
    <row r="70" spans="1:14" ht="12.75">
      <c r="A70" s="45"/>
      <c r="B70" s="45"/>
      <c r="C70" s="45"/>
      <c r="D70" s="45"/>
      <c r="E70" s="26"/>
      <c r="F70" s="26"/>
      <c r="G70" s="26"/>
      <c r="H70" s="26"/>
      <c r="I70" s="26"/>
      <c r="J70" s="26"/>
      <c r="K70" s="26"/>
      <c r="L70" s="26"/>
      <c r="M70" s="26"/>
      <c r="N70" s="27"/>
    </row>
    <row r="71" spans="1:14" ht="12.75">
      <c r="A71" s="45"/>
      <c r="B71" s="43"/>
      <c r="C71" s="45"/>
      <c r="D71" s="45"/>
      <c r="E71" s="26"/>
      <c r="F71" s="26"/>
      <c r="G71" s="26"/>
      <c r="H71" s="26"/>
      <c r="I71" s="26"/>
      <c r="J71" s="26"/>
      <c r="K71" s="26"/>
      <c r="L71" s="26"/>
      <c r="M71" s="26"/>
      <c r="N71" s="27"/>
    </row>
    <row r="72" spans="1:14" ht="12.75">
      <c r="A72" s="45"/>
      <c r="B72" s="45"/>
      <c r="C72" s="45"/>
      <c r="D72" s="45"/>
      <c r="E72" s="26"/>
      <c r="F72" s="26"/>
      <c r="G72" s="26"/>
      <c r="H72" s="26"/>
      <c r="I72" s="26"/>
      <c r="J72" s="26"/>
      <c r="K72" s="26"/>
      <c r="L72" s="26"/>
      <c r="M72" s="26"/>
      <c r="N72" s="27"/>
    </row>
  </sheetData>
  <sheetProtection/>
  <mergeCells count="44">
    <mergeCell ref="A60:H60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20:N20"/>
    <mergeCell ref="A28:N28"/>
    <mergeCell ref="A33:N33"/>
    <mergeCell ref="A39:H39"/>
    <mergeCell ref="H15:H18"/>
    <mergeCell ref="I17:I18"/>
    <mergeCell ref="J17:J18"/>
    <mergeCell ref="L17:L18"/>
    <mergeCell ref="N17:N18"/>
    <mergeCell ref="A15:A18"/>
    <mergeCell ref="D15:D18"/>
    <mergeCell ref="C15:C18"/>
    <mergeCell ref="B15:B18"/>
    <mergeCell ref="B61:C61"/>
    <mergeCell ref="K11:N13"/>
    <mergeCell ref="A10:N10"/>
    <mergeCell ref="C11:E11"/>
    <mergeCell ref="D12:E12"/>
    <mergeCell ref="G17:G18"/>
    <mergeCell ref="M15:N16"/>
    <mergeCell ref="E15:G16"/>
    <mergeCell ref="I15:L16"/>
    <mergeCell ref="M17:M18"/>
  </mergeCells>
  <printOptions/>
  <pageMargins left="0.2362204724409449" right="0.1968503937007874" top="0.47" bottom="0.55" header="0.49" footer="0.1968503937007874"/>
  <pageSetup firstPageNumber="23" useFirstPageNumber="1" horizontalDpi="600" verticalDpi="600" orientation="landscape" paperSize="9" scale="9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Власкина Юлия Викторовна</cp:lastModifiedBy>
  <cp:lastPrinted>2015-05-21T04:07:29Z</cp:lastPrinted>
  <dcterms:created xsi:type="dcterms:W3CDTF">2003-01-28T12:33:10Z</dcterms:created>
  <dcterms:modified xsi:type="dcterms:W3CDTF">2015-06-03T07:27:23Z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