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&lt;Примечание&gt;
-------------------------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------------------------------------------
&lt;Примечание&gt;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55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55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31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31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31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31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ценах&gt;
&lt;ЗПМ по позиции на единицу в базисных ценах&gt;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ценах&gt;&lt;Оборудование на единицу в базисных ценах&gt;
&lt;Формула базисной цены единицы&gt;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31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31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<sst xmlns="http://schemas.openxmlformats.org/spreadsheetml/2006/main" count="121" uniqueCount="99">
  <si>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</si>
  <si>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</si>
  <si>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</si>
  <si>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</si>
  <si>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</si>
  <si>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</si>
  <si>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</si>
  <si>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</si>
  <si>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</si>
  <si>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</si>
  <si>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</si>
  <si>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</si>
  <si>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</si>
  <si>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</si>
  <si>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</si>
  <si>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</si>
  <si>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</si>
  <si>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</si>
  <si>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</si>
  <si>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</si>
  <si>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</si>
  <si>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</si>
  <si>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</si>
  <si>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</rPr>
      <t>(в базисном уровне цен)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</si>
  <si>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</rPr>
      <t>(в текущем уровне цен)</t>
    </r>
  </si>
  <si>
    <t>материалы (оборуд.)</t>
  </si>
  <si>
    <t>Проверил:____________________________</t>
  </si>
  <si>
    <t xml:space="preserve">                           Раздел 1. Молниезащита</t>
  </si>
  <si>
    <t>ФЕРм08-02-472-08
-------------------------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</si>
  <si>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8 мм, 100 м
НР 95%*0,85 от ФОТ
СП 65%*0,8 от ФОТ
 </t>
  </si>
  <si>
    <t>4,24
424/100</t>
  </si>
  <si>
    <t>541,57
188,94</t>
  </si>
  <si>
    <t>51,62
1,49</t>
  </si>
  <si>
    <t xml:space="preserve">301,01 
 </t>
  </si>
  <si>
    <t>54.347 Проводник заземляющий открыто по строительным основаниям: ОЗП=16,08; ЭМ=7,82; ЗПМ=16,08; МАТ=3,17</t>
  </si>
  <si>
    <t>1712
102</t>
  </si>
  <si>
    <t>20,1
0,11</t>
  </si>
  <si>
    <t>85,22
0,47</t>
  </si>
  <si>
    <t>ФССЦ-101-1616
-------------------------
Приказ Минстроя РФ от 30.01.14 №31/пр</t>
  </si>
  <si>
    <t xml:space="preserve">Сталь круглая углеродистая обыкновенного качества марки ВСт3пс5-1 диаметром 10 мм, т
 </t>
  </si>
  <si>
    <t>0,261184
(0,616*424)/1000</t>
  </si>
  <si>
    <t xml:space="preserve">5230,01 
 </t>
  </si>
  <si>
    <t>Сталь углеродистая обыкновенного качества, марка стали ВСт3пс5-1, круглая диаметром 10 мм; МАТ=4,851</t>
  </si>
  <si>
    <t>ФЕРм08-02-471-03
-------------------------
Приказ Минстроя РФ от 30.01.14 №31/пр</t>
  </si>
  <si>
    <t xml:space="preserve">Заземлитель вертикальный из круглой стали диаметром: 12 мм, 10 шт.
НР 95%*0,85 от ФОТ
СП 65%*0,8 от ФОТ
 </t>
  </si>
  <si>
    <t>1,8
18/10</t>
  </si>
  <si>
    <t>140,19
77,93</t>
  </si>
  <si>
    <t>38,32
1,08</t>
  </si>
  <si>
    <t xml:space="preserve">23,94 
 </t>
  </si>
  <si>
    <t>54.344 Заземлители: ОЗП=16,08; ЭМ=8,13; ЗПМ=16,08; МАТ=3,52</t>
  </si>
  <si>
    <t>561
31</t>
  </si>
  <si>
    <t>8,29
0,08</t>
  </si>
  <si>
    <t>14,92
0,14</t>
  </si>
  <si>
    <t>ФССЦ-101-1617
-------------------------
Приказ Минстроя РФ от 30.01.14 №31/пр</t>
  </si>
  <si>
    <t xml:space="preserve">Сталь круглая углеродистая обыкновенного качества марки ВСт3пс5-1 диаметром 12 мм, т
 </t>
  </si>
  <si>
    <t>0,015984
(0,888*18)/1000</t>
  </si>
  <si>
    <t>Сталь углеродистая обыкновенного качества, марка стали ВСт3пс5-1, круглая диаметром 12 мм; МАТ=4,74</t>
  </si>
  <si>
    <t>Прайс-лист DKC</t>
  </si>
  <si>
    <t xml:space="preserve">ZANDZ Комплект заземления универсальный (30м) 20050/1,18/5,16, шт.
 </t>
  </si>
  <si>
    <t xml:space="preserve">3292,93 
 </t>
  </si>
  <si>
    <t>Материалы; МАТ=5,16</t>
  </si>
  <si>
    <t xml:space="preserve">Угловой коньковый зажим ND2202 118,05/1,18/5,16, шт.
 </t>
  </si>
  <si>
    <t xml:space="preserve">19,39 
 </t>
  </si>
  <si>
    <t xml:space="preserve">Держатель прутка на водостоке  ND 2309               134,85/1,18/5,16, шт.
 </t>
  </si>
  <si>
    <t xml:space="preserve">22,15 
 </t>
  </si>
  <si>
    <t xml:space="preserve">Универсальный зажим NG3103 114,31/1,18/5,16, шт.
 </t>
  </si>
  <si>
    <t xml:space="preserve">18,77 
 </t>
  </si>
  <si>
    <t xml:space="preserve">Антикоррозионная лента NA1001 1057,73/1,18/5,16, шт.
 </t>
  </si>
  <si>
    <t xml:space="preserve">173,72 
 </t>
  </si>
  <si>
    <t xml:space="preserve">Держатель прутка на водостоке с болтом ND2308 174,96/1,18/5,16, шт.
 </t>
  </si>
  <si>
    <t xml:space="preserve">28,73 
 </t>
  </si>
  <si>
    <t>Итого прямые затраты по смете в текущих ценах</t>
  </si>
  <si>
    <t>2273
133</t>
  </si>
  <si>
    <t>100,14
0,61</t>
  </si>
  <si>
    <t>Накладные расходы</t>
  </si>
  <si>
    <t xml:space="preserve">  В том числе, справочно:</t>
  </si>
  <si>
    <t xml:space="preserve">   95%*0,85 ФОТ (от 15271)  (Поз. 1-4)</t>
  </si>
  <si>
    <t>Сметная прибыль</t>
  </si>
  <si>
    <t xml:space="preserve">   65%*0,8 ФОТ (от 15271)  (Поз. 1-4)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</si>
  <si>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</si>
  <si>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</si>
  <si>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</si>
  <si>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</si>
  <si>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</si>
  <si>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</si>
  <si>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</si>
  <si>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</si>
  <si>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</si>
  <si>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</si>
  <si>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</si>
  <si>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Капитальный ремонт многоквартирного дома по адресу г.Томск ул.Алтайская 93</t>
  </si>
  <si>
    <t>Составлен(а) в текущих ценах по состоянию на 1 кв. 2015 года</t>
  </si>
  <si>
    <t xml:space="preserve">  Молниезащита </t>
  </si>
  <si>
    <t>ЛОКАЛЬНЫЙ СМЕТНЫЙ РАСЧЕТ №  02-01-03</t>
  </si>
  <si>
    <t>Проведена проверка достоверности определения сметной стоимости</t>
  </si>
  <si>
    <t>Составил:________________</t>
  </si>
  <si>
    <t>Непредвиденные затраты - 2%</t>
  </si>
  <si>
    <t>Итого</t>
  </si>
  <si>
    <t>НДС 18%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</si>
</sst>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1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2" fillId="0" borderId="1">
      <alignment horizontal="center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41" fillId="28" borderId="8" applyNumberFormat="0" applyAlignment="0" applyProtection="0"/>
    <xf numFmtId="0" fontId="2" fillId="0" borderId="1">
      <alignment horizontal="center" wrapText="1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1">
      <alignment horizontal="center"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46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47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2" fillId="0" borderId="0" xfId="54" applyFont="1" applyBorder="1" applyAlignment="1">
      <alignment horizont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68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1" fillId="0" borderId="0" xfId="68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1" xfId="68" applyFont="1" applyBorder="1" applyAlignment="1">
      <alignment horizontal="left"/>
    </xf>
    <xf numFmtId="0" fontId="8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 vertical="top"/>
    </xf>
    <xf numFmtId="0" fontId="9" fillId="0" borderId="0" xfId="68" applyFont="1" applyAlignment="1" quotePrefix="1">
      <alignment horizontal="left"/>
    </xf>
    <xf numFmtId="0" fontId="9" fillId="0" borderId="0" xfId="69" applyFont="1" applyAlignment="1">
      <alignment horizontal="left"/>
      <protection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 quotePrefix="1">
      <alignment horizontal="right" vertical="top"/>
    </xf>
    <xf numFmtId="0" fontId="9" fillId="0" borderId="0" xfId="0" applyFont="1" applyFill="1" applyBorder="1" applyAlignment="1" quotePrefix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 applyBorder="1" applyAlignment="1" quotePrefix="1">
      <alignment horizontal="left" vertical="top"/>
    </xf>
    <xf numFmtId="0" fontId="9" fillId="0" borderId="0" xfId="0" applyFont="1" applyAlignment="1">
      <alignment horizontal="center" vertical="top"/>
    </xf>
    <xf numFmtId="0" fontId="8" fillId="0" borderId="1" xfId="54" applyFont="1" applyBorder="1" applyAlignment="1">
      <alignment horizontal="center" wrapText="1"/>
      <protection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72" applyFont="1" applyAlignment="1">
      <alignment horizontal="left" vertical="top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1" xfId="52" applyFont="1" applyBorder="1" applyAlignment="1">
      <alignment horizontal="right" vertical="top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0" xfId="68" applyFont="1" applyAlignment="1" quotePrefix="1">
      <alignment horizontal="left"/>
    </xf>
    <xf numFmtId="0" fontId="5" fillId="0" borderId="12" xfId="52" applyFont="1" applyBorder="1" applyAlignment="1">
      <alignment horizontal="left" vertical="top" wrapText="1"/>
      <protection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5" fillId="0" borderId="15" xfId="52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68" applyFont="1" applyAlignment="1">
      <alignment horizontal="left"/>
    </xf>
    <xf numFmtId="0" fontId="9" fillId="0" borderId="11" xfId="68" applyFont="1" applyBorder="1">
      <alignment horizontal="right" indent="1"/>
    </xf>
    <xf numFmtId="0" fontId="9" fillId="0" borderId="13" xfId="68" applyFont="1" applyBorder="1">
      <alignment horizontal="right" indent="1"/>
    </xf>
    <xf numFmtId="0" fontId="6" fillId="0" borderId="20" xfId="0" applyFont="1" applyBorder="1" applyAlignment="1" quotePrefix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52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5" fillId="0" borderId="1" xfId="52" applyFont="1" applyBorder="1" applyAlignment="1">
      <alignment horizontal="left" vertical="top" wrapText="1"/>
      <protection/>
    </xf>
    <xf numFmtId="2" fontId="6" fillId="0" borderId="1" xfId="52" applyNumberFormat="1" applyFont="1" applyBorder="1" applyAlignment="1">
      <alignment horizontal="right" vertical="top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showGridLines="0" tabSelected="1" zoomScale="124" zoomScaleNormal="124" zoomScalePageLayoutView="0" workbookViewId="0" topLeftCell="A1">
      <selection activeCell="H21" sqref="H21"/>
    </sheetView>
  </sheetViews>
  <sheetFormatPr defaultColWidth="9.00390625" defaultRowHeight="12.75"/>
  <cols>
    <col min="1" max="1" width="3.375" style="3" customWidth="1"/>
    <col min="2" max="2" width="14.875" style="3" customWidth="1"/>
    <col min="3" max="3" width="28.875" style="3" customWidth="1"/>
    <col min="4" max="4" width="6.875" style="3" customWidth="1"/>
    <col min="5" max="5" width="10.625" style="4" customWidth="1"/>
    <col min="6" max="6" width="9.625" style="4" customWidth="1"/>
    <col min="7" max="7" width="8.875" style="4" customWidth="1"/>
    <col min="8" max="8" width="20.25390625" style="4" customWidth="1"/>
    <col min="9" max="9" width="8.375" style="4" customWidth="1"/>
    <col min="10" max="10" width="8.125" style="4" customWidth="1"/>
    <col min="11" max="11" width="8.75390625" style="4" customWidth="1"/>
    <col min="12" max="12" width="8.625" style="4" customWidth="1"/>
    <col min="13" max="13" width="6.875" style="4" customWidth="1"/>
    <col min="14" max="14" width="6.25390625" style="2" customWidth="1"/>
    <col min="15" max="15" width="9.125" style="2" customWidth="1"/>
    <col min="16" max="16" width="19.75390625" style="2" customWidth="1"/>
    <col min="17" max="16384" width="9.125" style="2" customWidth="1"/>
  </cols>
  <sheetData>
    <row r="1" spans="1:14" s="1" customFormat="1" ht="12.75">
      <c r="A1" s="7"/>
      <c r="B1" s="8"/>
      <c r="C1" s="7"/>
      <c r="D1" s="9"/>
      <c r="E1" s="10"/>
      <c r="F1" s="57" t="s">
        <v>90</v>
      </c>
      <c r="G1" s="10"/>
      <c r="H1" s="11"/>
      <c r="I1" s="7"/>
      <c r="J1" s="7"/>
      <c r="K1" s="7"/>
      <c r="L1" s="7"/>
      <c r="M1" s="7"/>
      <c r="N1" s="12"/>
    </row>
    <row r="2" spans="1:14" s="1" customFormat="1" ht="12.75">
      <c r="A2" s="13" t="s">
        <v>5</v>
      </c>
      <c r="B2" s="8"/>
      <c r="C2" s="12"/>
      <c r="D2" s="11"/>
      <c r="E2" s="9"/>
      <c r="F2" s="14" t="s">
        <v>1</v>
      </c>
      <c r="G2" s="14"/>
      <c r="H2" s="12"/>
      <c r="I2" s="15"/>
      <c r="J2" s="13"/>
      <c r="K2" s="13" t="s">
        <v>6</v>
      </c>
      <c r="L2" s="13"/>
      <c r="M2" s="7"/>
      <c r="N2" s="12"/>
    </row>
    <row r="3" spans="1:14" s="1" customFormat="1" ht="12.75">
      <c r="A3" s="13" t="s">
        <v>7</v>
      </c>
      <c r="B3" s="12"/>
      <c r="C3" s="12"/>
      <c r="D3" s="12"/>
      <c r="E3" s="7"/>
      <c r="F3" s="7"/>
      <c r="G3" s="7"/>
      <c r="H3" s="7"/>
      <c r="I3" s="7"/>
      <c r="J3" s="13"/>
      <c r="K3" s="13" t="s">
        <v>0</v>
      </c>
      <c r="L3" s="13"/>
      <c r="M3" s="7"/>
      <c r="N3" s="12"/>
    </row>
    <row r="4" spans="1:14" s="1" customFormat="1" ht="12.75">
      <c r="A4" s="7"/>
      <c r="B4" s="7"/>
      <c r="C4" s="7"/>
      <c r="D4" s="12"/>
      <c r="E4" s="9"/>
      <c r="F4" s="16" t="s">
        <v>93</v>
      </c>
      <c r="G4" s="7"/>
      <c r="H4" s="12"/>
      <c r="I4" s="7"/>
      <c r="J4" s="7"/>
      <c r="K4" s="7"/>
      <c r="L4" s="7"/>
      <c r="M4" s="7"/>
      <c r="N4" s="12"/>
    </row>
    <row r="5" spans="1:14" s="1" customFormat="1" ht="12.75">
      <c r="A5" s="7"/>
      <c r="B5" s="7"/>
      <c r="C5" s="7"/>
      <c r="D5" s="12"/>
      <c r="E5" s="9"/>
      <c r="F5" s="7" t="s">
        <v>2</v>
      </c>
      <c r="G5" s="7"/>
      <c r="H5" s="12"/>
      <c r="I5" s="7"/>
      <c r="J5" s="7"/>
      <c r="K5" s="7"/>
      <c r="L5" s="7"/>
      <c r="M5" s="7"/>
      <c r="N5" s="12"/>
    </row>
    <row r="6" spans="1:14" s="1" customFormat="1" ht="12.75">
      <c r="A6" s="7"/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12"/>
    </row>
    <row r="7" spans="1:14" s="1" customFormat="1" ht="12.75">
      <c r="A7" s="7"/>
      <c r="B7" s="7"/>
      <c r="C7" s="17"/>
      <c r="D7" s="18" t="s">
        <v>92</v>
      </c>
      <c r="E7" s="19"/>
      <c r="F7" s="19"/>
      <c r="G7" s="19"/>
      <c r="H7" s="19"/>
      <c r="I7" s="15"/>
      <c r="J7" s="15"/>
      <c r="K7" s="15"/>
      <c r="L7" s="15"/>
      <c r="M7" s="7"/>
      <c r="N7" s="12"/>
    </row>
    <row r="8" spans="1:14" s="1" customFormat="1" ht="12.75">
      <c r="A8" s="7"/>
      <c r="B8" s="7"/>
      <c r="C8" s="7"/>
      <c r="D8" s="20" t="s">
        <v>21</v>
      </c>
      <c r="E8" s="14"/>
      <c r="F8" s="14"/>
      <c r="G8" s="14"/>
      <c r="H8" s="12"/>
      <c r="I8" s="15"/>
      <c r="J8" s="15"/>
      <c r="K8" s="15"/>
      <c r="L8" s="15"/>
      <c r="M8" s="7"/>
      <c r="N8" s="12"/>
    </row>
    <row r="9" spans="1:14" s="1" customFormat="1" ht="7.5" customHeight="1">
      <c r="A9" s="21"/>
      <c r="B9" s="21"/>
      <c r="C9" s="7"/>
      <c r="D9" s="12"/>
      <c r="E9" s="7"/>
      <c r="F9" s="7"/>
      <c r="G9" s="7"/>
      <c r="H9" s="7"/>
      <c r="I9" s="7"/>
      <c r="J9" s="7"/>
      <c r="K9" s="12"/>
      <c r="L9" s="12"/>
      <c r="M9" s="7"/>
      <c r="N9" s="12"/>
    </row>
    <row r="10" spans="1:14" ht="12.75">
      <c r="A10" s="75" t="s">
        <v>20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12.75">
      <c r="A11" s="22" t="s">
        <v>10</v>
      </c>
      <c r="B11" s="23"/>
      <c r="C11" s="76">
        <v>163601.1</v>
      </c>
      <c r="D11" s="76"/>
      <c r="E11" s="76"/>
      <c r="F11" s="24" t="s">
        <v>9</v>
      </c>
      <c r="G11" s="25"/>
      <c r="H11" s="25"/>
      <c r="I11" s="25"/>
      <c r="J11" s="25"/>
      <c r="K11" s="70" t="s">
        <v>94</v>
      </c>
      <c r="L11" s="70"/>
      <c r="M11" s="70"/>
      <c r="N11" s="70"/>
    </row>
    <row r="12" spans="1:14" ht="12.75">
      <c r="A12" s="22" t="s">
        <v>19</v>
      </c>
      <c r="B12" s="23"/>
      <c r="C12" s="28"/>
      <c r="D12" s="77">
        <v>15271</v>
      </c>
      <c r="E12" s="77"/>
      <c r="F12" s="24" t="s">
        <v>9</v>
      </c>
      <c r="G12" s="25"/>
      <c r="H12" s="25"/>
      <c r="I12" s="25"/>
      <c r="J12" s="25"/>
      <c r="K12" s="70"/>
      <c r="L12" s="70"/>
      <c r="M12" s="70"/>
      <c r="N12" s="70"/>
    </row>
    <row r="13" spans="1:14" ht="12.75">
      <c r="A13" s="58" t="s">
        <v>91</v>
      </c>
      <c r="B13" s="27"/>
      <c r="C13" s="29"/>
      <c r="D13" s="30"/>
      <c r="E13" s="31"/>
      <c r="F13" s="32"/>
      <c r="G13" s="33"/>
      <c r="H13" s="33"/>
      <c r="I13" s="25"/>
      <c r="J13" s="25"/>
      <c r="K13" s="26"/>
      <c r="L13" s="26"/>
      <c r="M13" s="26"/>
      <c r="N13" s="27"/>
    </row>
    <row r="14" spans="1:14" ht="11.25" customHeight="1">
      <c r="A14" s="34"/>
      <c r="B14" s="24"/>
      <c r="C14" s="24"/>
      <c r="D14" s="34"/>
      <c r="E14" s="25"/>
      <c r="F14" s="25"/>
      <c r="G14" s="25"/>
      <c r="H14" s="28"/>
      <c r="I14" s="25"/>
      <c r="J14" s="25"/>
      <c r="K14" s="25"/>
      <c r="L14" s="25"/>
      <c r="M14" s="25"/>
      <c r="N14" s="27"/>
    </row>
    <row r="15" spans="1:14" ht="12.75" customHeight="1">
      <c r="A15" s="72" t="s">
        <v>3</v>
      </c>
      <c r="B15" s="72" t="s">
        <v>16</v>
      </c>
      <c r="C15" s="94" t="s">
        <v>22</v>
      </c>
      <c r="D15" s="94" t="s">
        <v>17</v>
      </c>
      <c r="E15" s="82" t="s">
        <v>23</v>
      </c>
      <c r="F15" s="83"/>
      <c r="G15" s="84"/>
      <c r="H15" s="94" t="s">
        <v>4</v>
      </c>
      <c r="I15" s="82" t="s">
        <v>24</v>
      </c>
      <c r="J15" s="88"/>
      <c r="K15" s="88"/>
      <c r="L15" s="89"/>
      <c r="M15" s="78" t="s">
        <v>18</v>
      </c>
      <c r="N15" s="79"/>
    </row>
    <row r="16" spans="1:14" s="5" customFormat="1" ht="38.25" customHeight="1">
      <c r="A16" s="73"/>
      <c r="B16" s="73"/>
      <c r="C16" s="73"/>
      <c r="D16" s="73"/>
      <c r="E16" s="85"/>
      <c r="F16" s="86"/>
      <c r="G16" s="87"/>
      <c r="H16" s="73"/>
      <c r="I16" s="90"/>
      <c r="J16" s="91"/>
      <c r="K16" s="91"/>
      <c r="L16" s="92"/>
      <c r="M16" s="80"/>
      <c r="N16" s="81"/>
    </row>
    <row r="17" spans="1:14" s="5" customFormat="1" ht="12.75" customHeight="1">
      <c r="A17" s="73"/>
      <c r="B17" s="73"/>
      <c r="C17" s="73"/>
      <c r="D17" s="73"/>
      <c r="E17" s="46" t="s">
        <v>12</v>
      </c>
      <c r="F17" s="46" t="s">
        <v>14</v>
      </c>
      <c r="G17" s="68" t="s">
        <v>25</v>
      </c>
      <c r="H17" s="73"/>
      <c r="I17" s="68" t="s">
        <v>12</v>
      </c>
      <c r="J17" s="68" t="s">
        <v>15</v>
      </c>
      <c r="K17" s="46" t="s">
        <v>14</v>
      </c>
      <c r="L17" s="68" t="s">
        <v>25</v>
      </c>
      <c r="M17" s="93" t="s">
        <v>8</v>
      </c>
      <c r="N17" s="68" t="s">
        <v>12</v>
      </c>
    </row>
    <row r="18" spans="1:14" s="5" customFormat="1" ht="11.25" customHeight="1">
      <c r="A18" s="74"/>
      <c r="B18" s="74"/>
      <c r="C18" s="74"/>
      <c r="D18" s="74"/>
      <c r="E18" s="47" t="s">
        <v>11</v>
      </c>
      <c r="F18" s="46" t="s">
        <v>13</v>
      </c>
      <c r="G18" s="69"/>
      <c r="H18" s="74"/>
      <c r="I18" s="69"/>
      <c r="J18" s="69"/>
      <c r="K18" s="46" t="s">
        <v>13</v>
      </c>
      <c r="L18" s="69"/>
      <c r="M18" s="69"/>
      <c r="N18" s="69"/>
    </row>
    <row r="19" spans="1:20" ht="12.75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5">
        <v>14</v>
      </c>
      <c r="O19" s="6"/>
      <c r="P19" s="6"/>
      <c r="Q19" s="6"/>
      <c r="R19" s="6"/>
      <c r="S19" s="6"/>
      <c r="T19" s="6"/>
    </row>
    <row r="20" spans="1:14" ht="17.25" customHeight="1">
      <c r="A20" s="95" t="s">
        <v>27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ht="52.5">
      <c r="A21" s="51">
        <v>1</v>
      </c>
      <c r="B21" s="52" t="s">
        <v>28</v>
      </c>
      <c r="C21" s="52" t="s">
        <v>29</v>
      </c>
      <c r="D21" s="51" t="s">
        <v>30</v>
      </c>
      <c r="E21" s="53" t="s">
        <v>31</v>
      </c>
      <c r="F21" s="53" t="s">
        <v>32</v>
      </c>
      <c r="G21" s="53" t="s">
        <v>33</v>
      </c>
      <c r="H21" s="54" t="s">
        <v>34</v>
      </c>
      <c r="I21" s="55">
        <v>18639</v>
      </c>
      <c r="J21" s="53">
        <v>12882</v>
      </c>
      <c r="K21" s="53" t="s">
        <v>35</v>
      </c>
      <c r="L21" s="53" t="str">
        <f>IF(4.24*301.01=0," ",TEXT(,ROUND((4.24*301.01*3.17),2)))</f>
        <v>4045.82</v>
      </c>
      <c r="M21" s="53" t="s">
        <v>36</v>
      </c>
      <c r="N21" s="53" t="s">
        <v>37</v>
      </c>
    </row>
    <row r="22" spans="1:14" ht="52.5">
      <c r="A22" s="51">
        <v>2</v>
      </c>
      <c r="B22" s="52" t="s">
        <v>38</v>
      </c>
      <c r="C22" s="52" t="s">
        <v>39</v>
      </c>
      <c r="D22" s="51" t="s">
        <v>40</v>
      </c>
      <c r="E22" s="53">
        <v>5230.01</v>
      </c>
      <c r="F22" s="53"/>
      <c r="G22" s="53" t="s">
        <v>41</v>
      </c>
      <c r="H22" s="54" t="s">
        <v>42</v>
      </c>
      <c r="I22" s="55">
        <v>6626</v>
      </c>
      <c r="J22" s="53"/>
      <c r="K22" s="53"/>
      <c r="L22" s="53" t="str">
        <f>IF(0.261184*5230.01=0," ",TEXT(,ROUND((0.261184*5230.01*4.851),2)))</f>
        <v>6626.44</v>
      </c>
      <c r="M22" s="53"/>
      <c r="N22" s="53"/>
    </row>
    <row r="23" spans="1:14" ht="52.5">
      <c r="A23" s="51">
        <v>3</v>
      </c>
      <c r="B23" s="52" t="s">
        <v>43</v>
      </c>
      <c r="C23" s="52" t="s">
        <v>44</v>
      </c>
      <c r="D23" s="51" t="s">
        <v>45</v>
      </c>
      <c r="E23" s="53" t="s">
        <v>46</v>
      </c>
      <c r="F23" s="53" t="s">
        <v>47</v>
      </c>
      <c r="G23" s="53" t="s">
        <v>48</v>
      </c>
      <c r="H23" s="54" t="s">
        <v>49</v>
      </c>
      <c r="I23" s="55">
        <v>2968</v>
      </c>
      <c r="J23" s="53">
        <v>2256</v>
      </c>
      <c r="K23" s="53" t="s">
        <v>50</v>
      </c>
      <c r="L23" s="53" t="str">
        <f>IF(1.8*23.94=0," ",TEXT(,ROUND((1.8*23.94*3.52),2)))</f>
        <v>151.68</v>
      </c>
      <c r="M23" s="53" t="s">
        <v>51</v>
      </c>
      <c r="N23" s="53" t="s">
        <v>52</v>
      </c>
    </row>
    <row r="24" spans="1:14" ht="52.5">
      <c r="A24" s="51">
        <v>4</v>
      </c>
      <c r="B24" s="52" t="s">
        <v>53</v>
      </c>
      <c r="C24" s="52" t="s">
        <v>54</v>
      </c>
      <c r="D24" s="51" t="s">
        <v>55</v>
      </c>
      <c r="E24" s="53">
        <v>5230.01</v>
      </c>
      <c r="F24" s="53"/>
      <c r="G24" s="53" t="s">
        <v>41</v>
      </c>
      <c r="H24" s="54" t="s">
        <v>56</v>
      </c>
      <c r="I24" s="55">
        <v>396</v>
      </c>
      <c r="J24" s="53"/>
      <c r="K24" s="53"/>
      <c r="L24" s="53" t="str">
        <f>IF(0.015984*5230.01=0," ",TEXT(,ROUND((0.015984*5230.01*4.74),2)))</f>
        <v>396.25</v>
      </c>
      <c r="M24" s="53"/>
      <c r="N24" s="53"/>
    </row>
    <row r="25" spans="1:14" ht="21">
      <c r="A25" s="51">
        <v>5</v>
      </c>
      <c r="B25" s="52" t="s">
        <v>57</v>
      </c>
      <c r="C25" s="52" t="s">
        <v>58</v>
      </c>
      <c r="D25" s="51">
        <v>2</v>
      </c>
      <c r="E25" s="53">
        <v>3292.93</v>
      </c>
      <c r="F25" s="53"/>
      <c r="G25" s="53" t="s">
        <v>59</v>
      </c>
      <c r="H25" s="54" t="s">
        <v>60</v>
      </c>
      <c r="I25" s="55">
        <v>33983</v>
      </c>
      <c r="J25" s="53"/>
      <c r="K25" s="53"/>
      <c r="L25" s="53" t="str">
        <f>IF(2*3292.93=0," ",TEXT(,ROUND((2*3292.93*5.16),2)))</f>
        <v>33983.04</v>
      </c>
      <c r="M25" s="53"/>
      <c r="N25" s="53"/>
    </row>
    <row r="26" spans="1:14" ht="21">
      <c r="A26" s="51">
        <v>6</v>
      </c>
      <c r="B26" s="52" t="s">
        <v>57</v>
      </c>
      <c r="C26" s="52" t="s">
        <v>61</v>
      </c>
      <c r="D26" s="51">
        <v>200</v>
      </c>
      <c r="E26" s="53">
        <v>19.39</v>
      </c>
      <c r="F26" s="53"/>
      <c r="G26" s="53" t="s">
        <v>62</v>
      </c>
      <c r="H26" s="54" t="s">
        <v>60</v>
      </c>
      <c r="I26" s="55">
        <v>20010</v>
      </c>
      <c r="J26" s="53"/>
      <c r="K26" s="53"/>
      <c r="L26" s="53" t="str">
        <f>IF(200*19.39=0," ",TEXT(,ROUND((200*19.39*5.16),2)))</f>
        <v>20010.48</v>
      </c>
      <c r="M26" s="53"/>
      <c r="N26" s="53"/>
    </row>
    <row r="27" spans="1:14" ht="21">
      <c r="A27" s="51">
        <v>7</v>
      </c>
      <c r="B27" s="52" t="s">
        <v>57</v>
      </c>
      <c r="C27" s="52" t="s">
        <v>63</v>
      </c>
      <c r="D27" s="51">
        <v>160</v>
      </c>
      <c r="E27" s="53">
        <v>22.15</v>
      </c>
      <c r="F27" s="53"/>
      <c r="G27" s="53" t="s">
        <v>64</v>
      </c>
      <c r="H27" s="54" t="s">
        <v>60</v>
      </c>
      <c r="I27" s="55">
        <v>18286</v>
      </c>
      <c r="J27" s="53"/>
      <c r="K27" s="53"/>
      <c r="L27" s="53" t="str">
        <f>IF(160*22.15=0," ",TEXT(,ROUND((160*22.15*5.16),2)))</f>
        <v>18287.04</v>
      </c>
      <c r="M27" s="53"/>
      <c r="N27" s="53"/>
    </row>
    <row r="28" spans="1:14" ht="21">
      <c r="A28" s="51">
        <v>8</v>
      </c>
      <c r="B28" s="52" t="s">
        <v>57</v>
      </c>
      <c r="C28" s="52" t="s">
        <v>65</v>
      </c>
      <c r="D28" s="51">
        <v>100</v>
      </c>
      <c r="E28" s="53">
        <v>18.77</v>
      </c>
      <c r="F28" s="53"/>
      <c r="G28" s="53" t="s">
        <v>66</v>
      </c>
      <c r="H28" s="54" t="s">
        <v>60</v>
      </c>
      <c r="I28" s="55">
        <v>9685</v>
      </c>
      <c r="J28" s="53"/>
      <c r="K28" s="53"/>
      <c r="L28" s="53" t="str">
        <f>IF(100*18.77=0," ",TEXT(,ROUND((100*18.77*5.16),2)))</f>
        <v>9685.32</v>
      </c>
      <c r="M28" s="53"/>
      <c r="N28" s="53"/>
    </row>
    <row r="29" spans="1:14" ht="21">
      <c r="A29" s="51">
        <v>9</v>
      </c>
      <c r="B29" s="52" t="s">
        <v>57</v>
      </c>
      <c r="C29" s="52" t="s">
        <v>67</v>
      </c>
      <c r="D29" s="51">
        <v>3</v>
      </c>
      <c r="E29" s="53">
        <v>173.72</v>
      </c>
      <c r="F29" s="53"/>
      <c r="G29" s="53" t="s">
        <v>68</v>
      </c>
      <c r="H29" s="54" t="s">
        <v>60</v>
      </c>
      <c r="I29" s="55">
        <v>2689</v>
      </c>
      <c r="J29" s="53"/>
      <c r="K29" s="53"/>
      <c r="L29" s="53" t="str">
        <f>IF(3*173.72=0," ",TEXT(,ROUND((3*173.72*5.16),2)))</f>
        <v>2689.19</v>
      </c>
      <c r="M29" s="53"/>
      <c r="N29" s="53"/>
    </row>
    <row r="30" spans="1:14" ht="21">
      <c r="A30" s="51">
        <v>10</v>
      </c>
      <c r="B30" s="52" t="s">
        <v>57</v>
      </c>
      <c r="C30" s="52" t="s">
        <v>69</v>
      </c>
      <c r="D30" s="51">
        <v>16</v>
      </c>
      <c r="E30" s="53">
        <v>28.73</v>
      </c>
      <c r="F30" s="53"/>
      <c r="G30" s="53" t="s">
        <v>70</v>
      </c>
      <c r="H30" s="54" t="s">
        <v>60</v>
      </c>
      <c r="I30" s="55">
        <v>2372</v>
      </c>
      <c r="J30" s="53"/>
      <c r="K30" s="53"/>
      <c r="L30" s="53" t="str">
        <f>IF(16*28.73=0," ",TEXT(,ROUND((16*28.73*5.16),2)))</f>
        <v>2371.95</v>
      </c>
      <c r="M30" s="53"/>
      <c r="N30" s="53"/>
    </row>
    <row r="31" spans="1:14" ht="21">
      <c r="A31" s="97" t="s">
        <v>71</v>
      </c>
      <c r="B31" s="98"/>
      <c r="C31" s="98"/>
      <c r="D31" s="98"/>
      <c r="E31" s="98"/>
      <c r="F31" s="98"/>
      <c r="G31" s="98"/>
      <c r="H31" s="98"/>
      <c r="I31" s="56">
        <v>115654</v>
      </c>
      <c r="J31" s="56">
        <v>15138</v>
      </c>
      <c r="K31" s="56" t="s">
        <v>72</v>
      </c>
      <c r="L31" s="56">
        <v>98243</v>
      </c>
      <c r="M31" s="56"/>
      <c r="N31" s="56" t="s">
        <v>73</v>
      </c>
    </row>
    <row r="32" spans="1:14" ht="12.75">
      <c r="A32" s="97" t="s">
        <v>74</v>
      </c>
      <c r="B32" s="98"/>
      <c r="C32" s="98"/>
      <c r="D32" s="98"/>
      <c r="E32" s="98"/>
      <c r="F32" s="98"/>
      <c r="G32" s="98"/>
      <c r="H32" s="98"/>
      <c r="I32" s="56">
        <v>12331</v>
      </c>
      <c r="J32" s="56"/>
      <c r="K32" s="56"/>
      <c r="L32" s="56"/>
      <c r="M32" s="56"/>
      <c r="N32" s="56"/>
    </row>
    <row r="33" spans="1:14" ht="12.75">
      <c r="A33" s="97" t="s">
        <v>75</v>
      </c>
      <c r="B33" s="98"/>
      <c r="C33" s="98"/>
      <c r="D33" s="98"/>
      <c r="E33" s="98"/>
      <c r="F33" s="98"/>
      <c r="G33" s="98"/>
      <c r="H33" s="98"/>
      <c r="I33" s="56"/>
      <c r="J33" s="56"/>
      <c r="K33" s="56"/>
      <c r="L33" s="56"/>
      <c r="M33" s="56"/>
      <c r="N33" s="56"/>
    </row>
    <row r="34" spans="1:14" ht="12.75">
      <c r="A34" s="97" t="s">
        <v>76</v>
      </c>
      <c r="B34" s="98"/>
      <c r="C34" s="98"/>
      <c r="D34" s="98"/>
      <c r="E34" s="98"/>
      <c r="F34" s="98"/>
      <c r="G34" s="98"/>
      <c r="H34" s="98"/>
      <c r="I34" s="56">
        <v>12331</v>
      </c>
      <c r="J34" s="56"/>
      <c r="K34" s="56"/>
      <c r="L34" s="56"/>
      <c r="M34" s="56"/>
      <c r="N34" s="56"/>
    </row>
    <row r="35" spans="1:14" ht="12.75">
      <c r="A35" s="97" t="s">
        <v>77</v>
      </c>
      <c r="B35" s="98"/>
      <c r="C35" s="98"/>
      <c r="D35" s="98"/>
      <c r="E35" s="98"/>
      <c r="F35" s="98"/>
      <c r="G35" s="98"/>
      <c r="H35" s="98"/>
      <c r="I35" s="56">
        <v>7941</v>
      </c>
      <c r="J35" s="56"/>
      <c r="K35" s="56"/>
      <c r="L35" s="56"/>
      <c r="M35" s="56"/>
      <c r="N35" s="56"/>
    </row>
    <row r="36" spans="1:14" ht="12.75">
      <c r="A36" s="97" t="s">
        <v>75</v>
      </c>
      <c r="B36" s="98"/>
      <c r="C36" s="98"/>
      <c r="D36" s="98"/>
      <c r="E36" s="98"/>
      <c r="F36" s="98"/>
      <c r="G36" s="98"/>
      <c r="H36" s="98"/>
      <c r="I36" s="56"/>
      <c r="J36" s="56"/>
      <c r="K36" s="56"/>
      <c r="L36" s="56"/>
      <c r="M36" s="56"/>
      <c r="N36" s="56"/>
    </row>
    <row r="37" spans="1:14" ht="12.75">
      <c r="A37" s="97" t="s">
        <v>78</v>
      </c>
      <c r="B37" s="98"/>
      <c r="C37" s="98"/>
      <c r="D37" s="98"/>
      <c r="E37" s="98"/>
      <c r="F37" s="98"/>
      <c r="G37" s="98"/>
      <c r="H37" s="98"/>
      <c r="I37" s="56">
        <v>7941</v>
      </c>
      <c r="J37" s="56"/>
      <c r="K37" s="56"/>
      <c r="L37" s="56"/>
      <c r="M37" s="56"/>
      <c r="N37" s="56"/>
    </row>
    <row r="38" spans="1:14" ht="12.75">
      <c r="A38" s="99" t="s">
        <v>79</v>
      </c>
      <c r="B38" s="96"/>
      <c r="C38" s="96"/>
      <c r="D38" s="96"/>
      <c r="E38" s="96"/>
      <c r="F38" s="96"/>
      <c r="G38" s="96"/>
      <c r="H38" s="96"/>
      <c r="I38" s="56"/>
      <c r="J38" s="56"/>
      <c r="K38" s="56"/>
      <c r="L38" s="56"/>
      <c r="M38" s="56"/>
      <c r="N38" s="56"/>
    </row>
    <row r="39" spans="1:14" ht="12.75">
      <c r="A39" s="97" t="s">
        <v>80</v>
      </c>
      <c r="B39" s="98"/>
      <c r="C39" s="98"/>
      <c r="D39" s="98"/>
      <c r="E39" s="98"/>
      <c r="F39" s="98"/>
      <c r="G39" s="98"/>
      <c r="H39" s="98"/>
      <c r="I39" s="56">
        <v>87025</v>
      </c>
      <c r="J39" s="56"/>
      <c r="K39" s="56"/>
      <c r="L39" s="56"/>
      <c r="M39" s="56"/>
      <c r="N39" s="56"/>
    </row>
    <row r="40" spans="1:14" ht="21">
      <c r="A40" s="97" t="s">
        <v>81</v>
      </c>
      <c r="B40" s="98"/>
      <c r="C40" s="98"/>
      <c r="D40" s="98"/>
      <c r="E40" s="98"/>
      <c r="F40" s="98"/>
      <c r="G40" s="98"/>
      <c r="H40" s="98"/>
      <c r="I40" s="56">
        <v>48901</v>
      </c>
      <c r="J40" s="56"/>
      <c r="K40" s="56"/>
      <c r="L40" s="56"/>
      <c r="M40" s="56"/>
      <c r="N40" s="56" t="s">
        <v>73</v>
      </c>
    </row>
    <row r="41" spans="1:14" ht="21">
      <c r="A41" s="97" t="s">
        <v>82</v>
      </c>
      <c r="B41" s="98"/>
      <c r="C41" s="98"/>
      <c r="D41" s="98"/>
      <c r="E41" s="98"/>
      <c r="F41" s="98"/>
      <c r="G41" s="98"/>
      <c r="H41" s="98"/>
      <c r="I41" s="56">
        <v>135926</v>
      </c>
      <c r="J41" s="56"/>
      <c r="K41" s="56"/>
      <c r="L41" s="56"/>
      <c r="M41" s="56"/>
      <c r="N41" s="56" t="s">
        <v>73</v>
      </c>
    </row>
    <row r="42" spans="1:14" ht="12.75">
      <c r="A42" s="97" t="s">
        <v>83</v>
      </c>
      <c r="B42" s="98"/>
      <c r="C42" s="98"/>
      <c r="D42" s="98"/>
      <c r="E42" s="98"/>
      <c r="F42" s="98"/>
      <c r="G42" s="98"/>
      <c r="H42" s="98"/>
      <c r="I42" s="56"/>
      <c r="J42" s="56"/>
      <c r="K42" s="56"/>
      <c r="L42" s="56"/>
      <c r="M42" s="56"/>
      <c r="N42" s="56"/>
    </row>
    <row r="43" spans="1:14" ht="12.75">
      <c r="A43" s="97" t="s">
        <v>84</v>
      </c>
      <c r="B43" s="98"/>
      <c r="C43" s="98"/>
      <c r="D43" s="98"/>
      <c r="E43" s="98"/>
      <c r="F43" s="98"/>
      <c r="G43" s="98"/>
      <c r="H43" s="98"/>
      <c r="I43" s="56">
        <v>98243</v>
      </c>
      <c r="J43" s="56"/>
      <c r="K43" s="56"/>
      <c r="L43" s="56"/>
      <c r="M43" s="56"/>
      <c r="N43" s="56"/>
    </row>
    <row r="44" spans="1:14" ht="12.75">
      <c r="A44" s="97" t="s">
        <v>85</v>
      </c>
      <c r="B44" s="98"/>
      <c r="C44" s="98"/>
      <c r="D44" s="98"/>
      <c r="E44" s="98"/>
      <c r="F44" s="98"/>
      <c r="G44" s="98"/>
      <c r="H44" s="98"/>
      <c r="I44" s="56">
        <v>2273</v>
      </c>
      <c r="J44" s="56"/>
      <c r="K44" s="56"/>
      <c r="L44" s="56"/>
      <c r="M44" s="56"/>
      <c r="N44" s="56"/>
    </row>
    <row r="45" spans="1:14" ht="12.75">
      <c r="A45" s="97" t="s">
        <v>86</v>
      </c>
      <c r="B45" s="98"/>
      <c r="C45" s="98"/>
      <c r="D45" s="98"/>
      <c r="E45" s="98"/>
      <c r="F45" s="98"/>
      <c r="G45" s="98"/>
      <c r="H45" s="98"/>
      <c r="I45" s="56">
        <v>15271</v>
      </c>
      <c r="J45" s="56"/>
      <c r="K45" s="56"/>
      <c r="L45" s="56"/>
      <c r="M45" s="56"/>
      <c r="N45" s="56"/>
    </row>
    <row r="46" spans="1:14" ht="12.75">
      <c r="A46" s="97" t="s">
        <v>87</v>
      </c>
      <c r="B46" s="98"/>
      <c r="C46" s="98"/>
      <c r="D46" s="98"/>
      <c r="E46" s="98"/>
      <c r="F46" s="98"/>
      <c r="G46" s="98"/>
      <c r="H46" s="98"/>
      <c r="I46" s="56">
        <v>12331</v>
      </c>
      <c r="J46" s="56"/>
      <c r="K46" s="56"/>
      <c r="L46" s="56"/>
      <c r="M46" s="56"/>
      <c r="N46" s="56"/>
    </row>
    <row r="47" spans="1:14" ht="12.75">
      <c r="A47" s="97" t="s">
        <v>88</v>
      </c>
      <c r="B47" s="98"/>
      <c r="C47" s="98"/>
      <c r="D47" s="98"/>
      <c r="E47" s="98"/>
      <c r="F47" s="98"/>
      <c r="G47" s="98"/>
      <c r="H47" s="98"/>
      <c r="I47" s="56">
        <v>7941</v>
      </c>
      <c r="J47" s="56"/>
      <c r="K47" s="56"/>
      <c r="L47" s="56"/>
      <c r="M47" s="56"/>
      <c r="N47" s="56"/>
    </row>
    <row r="48" spans="1:14" ht="21">
      <c r="A48" s="99" t="s">
        <v>89</v>
      </c>
      <c r="B48" s="96"/>
      <c r="C48" s="96"/>
      <c r="D48" s="96"/>
      <c r="E48" s="96"/>
      <c r="F48" s="96"/>
      <c r="G48" s="96"/>
      <c r="H48" s="96"/>
      <c r="I48" s="56">
        <v>135926</v>
      </c>
      <c r="J48" s="56"/>
      <c r="K48" s="56"/>
      <c r="L48" s="56"/>
      <c r="M48" s="56"/>
      <c r="N48" s="56" t="s">
        <v>73</v>
      </c>
    </row>
    <row r="49" spans="1:14" ht="12.75">
      <c r="A49" s="59"/>
      <c r="B49" s="71" t="s">
        <v>96</v>
      </c>
      <c r="C49" s="71"/>
      <c r="D49" s="60"/>
      <c r="E49" s="60"/>
      <c r="F49" s="60"/>
      <c r="G49" s="60"/>
      <c r="H49" s="61"/>
      <c r="I49" s="56">
        <v>2719</v>
      </c>
      <c r="J49" s="56"/>
      <c r="K49" s="56"/>
      <c r="L49" s="56"/>
      <c r="M49" s="56"/>
      <c r="N49" s="56"/>
    </row>
    <row r="50" spans="1:14" ht="12.75">
      <c r="A50" s="59"/>
      <c r="B50" s="66" t="s">
        <v>97</v>
      </c>
      <c r="C50" s="66"/>
      <c r="D50" s="60"/>
      <c r="E50" s="60"/>
      <c r="F50" s="60"/>
      <c r="G50" s="60"/>
      <c r="H50" s="61"/>
      <c r="I50" s="56">
        <f>I48+I49</f>
        <v>138645</v>
      </c>
      <c r="J50" s="56"/>
      <c r="K50" s="56"/>
      <c r="L50" s="56"/>
      <c r="M50" s="56"/>
      <c r="N50" s="56"/>
    </row>
    <row r="51" spans="1:14" ht="12.75">
      <c r="A51" s="59"/>
      <c r="B51" s="65" t="s">
        <v>98</v>
      </c>
      <c r="C51" s="66"/>
      <c r="D51" s="60"/>
      <c r="E51" s="60"/>
      <c r="F51" s="60"/>
      <c r="G51" s="60"/>
      <c r="H51" s="61"/>
      <c r="I51" s="100">
        <f>I50*0.18</f>
        <v>24956.1</v>
      </c>
      <c r="J51" s="56"/>
      <c r="K51" s="56"/>
      <c r="L51" s="56"/>
      <c r="M51" s="56"/>
      <c r="N51" s="56"/>
    </row>
    <row r="52" spans="1:14" ht="12.75">
      <c r="A52" s="62"/>
      <c r="B52" s="67" t="s">
        <v>97</v>
      </c>
      <c r="C52" s="67"/>
      <c r="D52" s="63"/>
      <c r="E52" s="63"/>
      <c r="F52" s="63"/>
      <c r="G52" s="63"/>
      <c r="H52" s="64"/>
      <c r="I52" s="100">
        <f>I50+I51</f>
        <v>163601.1</v>
      </c>
      <c r="J52" s="56"/>
      <c r="K52" s="56"/>
      <c r="L52" s="56"/>
      <c r="M52" s="56"/>
      <c r="N52" s="56"/>
    </row>
    <row r="53" spans="1:14" ht="12.75">
      <c r="A53" s="48"/>
      <c r="B53" s="38"/>
      <c r="C53" s="38"/>
      <c r="D53" s="48"/>
      <c r="E53" s="32"/>
      <c r="F53" s="32"/>
      <c r="G53" s="32"/>
      <c r="H53" s="32"/>
      <c r="I53" s="49"/>
      <c r="J53" s="32"/>
      <c r="K53" s="32"/>
      <c r="L53" s="32"/>
      <c r="M53" s="32"/>
      <c r="N53" s="50"/>
    </row>
    <row r="54" spans="1:14" ht="12.75">
      <c r="A54" s="36"/>
      <c r="B54" s="40"/>
      <c r="C54" s="40"/>
      <c r="D54" s="36"/>
      <c r="E54" s="37"/>
      <c r="F54" s="37"/>
      <c r="G54" s="37"/>
      <c r="H54" s="37"/>
      <c r="I54" s="39"/>
      <c r="J54" s="37"/>
      <c r="K54" s="37"/>
      <c r="L54" s="37"/>
      <c r="M54" s="37"/>
      <c r="N54" s="41"/>
    </row>
    <row r="55" spans="1:14" ht="12.75">
      <c r="A55" s="36"/>
      <c r="B55" s="40"/>
      <c r="C55" s="42" t="s">
        <v>95</v>
      </c>
      <c r="D55" s="36"/>
      <c r="E55" s="37"/>
      <c r="F55" s="42" t="s">
        <v>26</v>
      </c>
      <c r="G55" s="42"/>
      <c r="H55" s="42"/>
      <c r="I55" s="37"/>
      <c r="J55" s="37"/>
      <c r="K55" s="37"/>
      <c r="L55" s="37"/>
      <c r="M55" s="37"/>
      <c r="N55" s="41"/>
    </row>
    <row r="56" spans="1:14" ht="12.75">
      <c r="A56" s="43"/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1"/>
    </row>
    <row r="57" spans="1:14" ht="12.75">
      <c r="A57" s="43"/>
      <c r="B57" s="43"/>
      <c r="C57" s="43"/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1"/>
    </row>
    <row r="58" spans="1:14" ht="12.75">
      <c r="A58" s="45"/>
      <c r="B58" s="45"/>
      <c r="C58" s="45"/>
      <c r="D58" s="45"/>
      <c r="E58" s="26"/>
      <c r="F58" s="26"/>
      <c r="G58" s="26"/>
      <c r="H58" s="26"/>
      <c r="I58" s="26"/>
      <c r="J58" s="26"/>
      <c r="K58" s="26"/>
      <c r="L58" s="26"/>
      <c r="M58" s="26"/>
      <c r="N58" s="27"/>
    </row>
    <row r="59" spans="1:14" ht="12.75">
      <c r="A59" s="45"/>
      <c r="B59" s="43"/>
      <c r="C59" s="45"/>
      <c r="D59" s="45"/>
      <c r="E59" s="26"/>
      <c r="F59" s="26"/>
      <c r="G59" s="26"/>
      <c r="H59" s="26"/>
      <c r="I59" s="26"/>
      <c r="J59" s="26"/>
      <c r="K59" s="26"/>
      <c r="L59" s="26"/>
      <c r="M59" s="26"/>
      <c r="N59" s="27"/>
    </row>
    <row r="60" spans="1:14" ht="12.75">
      <c r="A60" s="45"/>
      <c r="B60" s="45"/>
      <c r="C60" s="45"/>
      <c r="D60" s="45"/>
      <c r="E60" s="26"/>
      <c r="F60" s="26"/>
      <c r="G60" s="26"/>
      <c r="H60" s="26"/>
      <c r="I60" s="26"/>
      <c r="J60" s="26"/>
      <c r="K60" s="26"/>
      <c r="L60" s="26"/>
      <c r="M60" s="26"/>
      <c r="N60" s="27"/>
    </row>
  </sheetData>
  <sheetProtection/>
  <mergeCells count="38">
    <mergeCell ref="A46:H46"/>
    <mergeCell ref="A47:H47"/>
    <mergeCell ref="A48:H48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3:H33"/>
    <mergeCell ref="J17:J18"/>
    <mergeCell ref="L17:L18"/>
    <mergeCell ref="N17:N18"/>
    <mergeCell ref="A15:A18"/>
    <mergeCell ref="D15:D18"/>
    <mergeCell ref="C15:C18"/>
    <mergeCell ref="I15:L16"/>
    <mergeCell ref="M17:M18"/>
    <mergeCell ref="H15:H18"/>
    <mergeCell ref="A20:N20"/>
    <mergeCell ref="A31:H31"/>
    <mergeCell ref="A32:H32"/>
    <mergeCell ref="I17:I18"/>
    <mergeCell ref="K11:N12"/>
    <mergeCell ref="B49:C49"/>
    <mergeCell ref="B15:B18"/>
    <mergeCell ref="A10:N10"/>
    <mergeCell ref="C11:E11"/>
    <mergeCell ref="D12:E12"/>
    <mergeCell ref="G17:G18"/>
    <mergeCell ref="M15:N16"/>
    <mergeCell ref="E15:G16"/>
  </mergeCells>
  <printOptions/>
  <pageMargins left="0.2362204724409449" right="0.1968503937007874" top="0.35433070866141736" bottom="0.2755905511811024" header="0.2755905511811024" footer="0.1968503937007874"/>
  <pageSetup firstPageNumber="27" useFirstPageNumber="1" horizontalDpi="600" verticalDpi="600" orientation="landscape" paperSize="9" scale="9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Власкина Юлия Викторовна</cp:lastModifiedBy>
  <cp:lastPrinted>2015-05-21T04:08:02Z</cp:lastPrinted>
  <dcterms:created xsi:type="dcterms:W3CDTF">2003-01-28T12:33:10Z</dcterms:created>
  <dcterms:modified xsi:type="dcterms:W3CDTF">2015-06-03T07:28:37Z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