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Кулагина11-1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(2)'!$A$1:$H$29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E24" i="14"/>
  <c r="D24" i="14"/>
  <c r="G22" i="14" l="1"/>
  <c r="F22" i="14"/>
  <c r="E22" i="14"/>
  <c r="D22" i="14"/>
  <c r="H22" i="14" s="1"/>
  <c r="H21" i="14"/>
  <c r="G19" i="14"/>
  <c r="F19" i="14"/>
  <c r="E19" i="14"/>
  <c r="E23" i="14" s="1"/>
  <c r="D19" i="14"/>
  <c r="D23" i="14" s="1"/>
  <c r="H18" i="14"/>
  <c r="H19" i="14" l="1"/>
  <c r="G23" i="14"/>
  <c r="F23" i="14"/>
  <c r="E33" i="13"/>
  <c r="H23" i="14" l="1"/>
  <c r="F31" i="13"/>
  <c r="E31" i="13"/>
  <c r="D31" i="13"/>
  <c r="G31" i="13"/>
  <c r="H29" i="13" l="1"/>
  <c r="H30" i="13" l="1"/>
  <c r="H21" i="13"/>
  <c r="G19" i="13"/>
  <c r="F19" i="13"/>
  <c r="E19" i="13"/>
  <c r="D19" i="13"/>
  <c r="F22" i="13"/>
  <c r="E22" i="13"/>
  <c r="D22" i="13"/>
  <c r="H24" i="14" l="1"/>
  <c r="F23" i="13"/>
  <c r="E23" i="13"/>
  <c r="G22" i="13"/>
  <c r="H22" i="13" s="1"/>
  <c r="H19" i="13"/>
  <c r="H18" i="13"/>
  <c r="D23" i="13"/>
  <c r="G23" i="13" l="1"/>
  <c r="H23" i="13" s="1"/>
  <c r="H25" i="14" l="1"/>
  <c r="F27" i="13"/>
  <c r="E27" i="13"/>
  <c r="F26" i="13"/>
  <c r="E26" i="13"/>
  <c r="D26" i="13"/>
  <c r="H31" i="13" l="1"/>
  <c r="E32" i="13"/>
  <c r="F32" i="13"/>
  <c r="E34" i="13" l="1"/>
  <c r="F33" i="13"/>
  <c r="F34" i="13" s="1"/>
  <c r="D27" i="13"/>
  <c r="G25" i="13"/>
  <c r="G26" i="13" l="1"/>
  <c r="H25" i="13"/>
  <c r="D32" i="13"/>
  <c r="D33" i="13" l="1"/>
  <c r="D34" i="13"/>
  <c r="G27" i="13"/>
  <c r="H26" i="13"/>
  <c r="G32" i="13" l="1"/>
  <c r="H27" i="13"/>
  <c r="G33" i="13" l="1"/>
  <c r="H33" i="13" s="1"/>
  <c r="H32" i="13"/>
  <c r="G34" i="13" l="1"/>
  <c r="H34" i="13" s="1"/>
</calcChain>
</file>

<file path=xl/sharedStrings.xml><?xml version="1.0" encoding="utf-8"?>
<sst xmlns="http://schemas.openxmlformats.org/spreadsheetml/2006/main" count="114" uniqueCount="62">
  <si>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</si>
  <si>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</si>
  <si>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</si>
  <si>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</si>
  <si>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</si>
  <si>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</si>
  <si>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</si>
  <si>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</si>
  <si>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</si>
  <si>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</si>
  <si>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</si>
  <si>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</si>
  <si>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</si>
  <si>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</si>
  <si>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</si>
  <si>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</si>
  <si>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</si>
  <si>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</si>
  <si>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</si>
  <si>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</si>
  <si>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</si>
  <si>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</si>
  <si>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</si>
  <si>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</si>
  <si>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</si>
  <si>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</si>
  <si>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</si>
  <si>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</si>
  <si>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</si>
  <si>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</si>
  <si>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</si>
  <si>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</si>
  <si>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</si>
  <si>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</si>
  <si>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</si>
  <si>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</si>
  <si>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</si>
  <si>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</si>
  <si>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</si>
  <si>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</si>
  <si>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</si>
  <si>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</si>
  <si>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</si>
  <si>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</si>
  <si>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</si>
  <si>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</si>
  <si>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</si>
  <si>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</si>
  <si>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</si>
  <si>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</si>
  <si>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</si>
  <si>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Договор № П-15-8 от 08.06.2015г.</t>
  </si>
  <si>
    <t>Капитальный ремонт общего имущества многоквартирного дома по адресу: Томская область, г. Томск, ул. Кулагина, д.11, корпус 1.</t>
  </si>
  <si>
    <t>3 541,78 тыс. руб.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</si>
  <si>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</si>
  <si>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</si>
  <si>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</si>
  <si>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</si>
  <si>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Директор </t>
  </si>
  <si>
    <t xml:space="preserve">Сметчик </t>
  </si>
  <si>
    <t xml:space="preserve">средства на покрытие затрат по уплате НДС - 18%                                              </t>
  </si>
  <si>
    <t>3 417,38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</si>
</sst>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4" zoomScale="85" zoomScaleNormal="85" workbookViewId="0">
      <selection activeCell="C5" sqref="C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52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48</v>
      </c>
      <c r="C18" s="56" t="s">
        <v>49</v>
      </c>
      <c r="D18" s="21">
        <v>43.84</v>
      </c>
      <c r="E18" s="21">
        <v>653.98</v>
      </c>
      <c r="F18" s="21">
        <v>1706.48</v>
      </c>
      <c r="G18" s="21">
        <v>92.07</v>
      </c>
      <c r="H18" s="57">
        <f>ROUND(D18+E18+F18+G18,2)</f>
        <v>2496.37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43.84</v>
      </c>
      <c r="E19" s="59">
        <f>E18</f>
        <v>653.98</v>
      </c>
      <c r="F19" s="59">
        <f>F18</f>
        <v>1706.48</v>
      </c>
      <c r="G19" s="59">
        <f>G18</f>
        <v>92.07</v>
      </c>
      <c r="H19" s="59">
        <f>ROUND(D19+E19+F19+G19,2)</f>
        <v>2496.37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50</v>
      </c>
      <c r="C21" s="56" t="s">
        <v>49</v>
      </c>
      <c r="D21" s="21">
        <v>0</v>
      </c>
      <c r="E21" s="21">
        <v>0</v>
      </c>
      <c r="F21" s="21">
        <v>0</v>
      </c>
      <c r="G21" s="21">
        <v>399.72</v>
      </c>
      <c r="H21" s="57">
        <f>ROUND(D21+E21+F21+G21,2)</f>
        <v>399.72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399.72</v>
      </c>
      <c r="H22" s="59">
        <f>ROUND(D22+E22+F22+G22,2)</f>
        <v>399.72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43.84</v>
      </c>
      <c r="E23" s="60">
        <f>ROUND(E19+E22,2)</f>
        <v>653.98</v>
      </c>
      <c r="F23" s="60">
        <f>ROUND(F19+F22,2)</f>
        <v>1706.48</v>
      </c>
      <c r="G23" s="60">
        <f>ROUND(G19+G22,2)</f>
        <v>491.79</v>
      </c>
      <c r="H23" s="59">
        <f>ROUND(D23+E23+F23+G23,2)</f>
        <v>2896.09</v>
      </c>
      <c r="I23" s="26"/>
    </row>
    <row r="24" spans="1:9" s="27" customFormat="1" x14ac:dyDescent="0.2">
      <c r="A24" s="73" t="s">
        <v>45</v>
      </c>
      <c r="B24" s="74"/>
      <c r="C24" s="74"/>
      <c r="D24" s="74"/>
      <c r="E24" s="74"/>
      <c r="F24" s="74"/>
      <c r="G24" s="74"/>
      <c r="H24" s="75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61.98</v>
      </c>
      <c r="H25" s="44">
        <f>ROUND(D25+E25+F25+G25,2)</f>
        <v>61.98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61.98</v>
      </c>
      <c r="H26" s="33">
        <f>D26+E26+F26+G26</f>
        <v>61.98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43.84</v>
      </c>
      <c r="E27" s="43">
        <f>E23+E26</f>
        <v>653.98</v>
      </c>
      <c r="F27" s="43">
        <f>F23+F26</f>
        <v>1706.48</v>
      </c>
      <c r="G27" s="43">
        <f>G23+G26</f>
        <v>553.77</v>
      </c>
      <c r="H27" s="43">
        <f>D27+E27+F27+G27</f>
        <v>2958.07</v>
      </c>
    </row>
    <row r="28" spans="1:9" s="27" customFormat="1" x14ac:dyDescent="0.2">
      <c r="A28" s="73" t="s">
        <v>36</v>
      </c>
      <c r="B28" s="74"/>
      <c r="C28" s="74"/>
      <c r="D28" s="74"/>
      <c r="E28" s="74"/>
      <c r="F28" s="74"/>
      <c r="G28" s="74"/>
      <c r="H28" s="75"/>
    </row>
    <row r="29" spans="1:9" s="27" customFormat="1" ht="29.25" customHeight="1" x14ac:dyDescent="0.2">
      <c r="A29" s="50">
        <v>4</v>
      </c>
      <c r="B29" s="47" t="s">
        <v>51</v>
      </c>
      <c r="C29" s="45" t="s">
        <v>47</v>
      </c>
      <c r="D29" s="21">
        <v>0</v>
      </c>
      <c r="E29" s="21">
        <v>0</v>
      </c>
      <c r="F29" s="21">
        <v>0</v>
      </c>
      <c r="G29" s="21">
        <v>38.44</v>
      </c>
      <c r="H29" s="57">
        <f t="shared" ref="H29" si="0">ROUND(D29+E29+F29+G29,2)</f>
        <v>38.44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5</v>
      </c>
      <c r="H30" s="44">
        <f t="shared" ref="H30" si="1">ROUND(D30+E30+F30+G30,2)</f>
        <v>5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43.44</v>
      </c>
      <c r="H31" s="28">
        <f>ROUND(D31+E31+F31+G31,2)</f>
        <v>43.44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43.84</v>
      </c>
      <c r="E32" s="43">
        <f>E27+E31</f>
        <v>653.98</v>
      </c>
      <c r="F32" s="43">
        <f>F27+F31</f>
        <v>1706.48</v>
      </c>
      <c r="G32" s="43">
        <f>G27+G31</f>
        <v>597.21</v>
      </c>
      <c r="H32" s="25">
        <f>ROUND(D32+E32+F32+G32,2)</f>
        <v>3001.51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ROUND(D32*18%,2)</f>
        <v>7.89</v>
      </c>
      <c r="E33" s="28">
        <f>ROUNDDOWN(E32*18%,2)</f>
        <v>117.71</v>
      </c>
      <c r="F33" s="28">
        <f>ROUND(F32*18%,2)</f>
        <v>307.17</v>
      </c>
      <c r="G33" s="28">
        <f>ROUND(G32*18%,2)</f>
        <v>107.5</v>
      </c>
      <c r="H33" s="25">
        <f>ROUND(D33+E33+F33+G33,2)</f>
        <v>540.27</v>
      </c>
    </row>
    <row r="34" spans="1:9" s="37" customFormat="1" x14ac:dyDescent="0.2">
      <c r="A34" s="34"/>
      <c r="B34" s="35"/>
      <c r="C34" s="29" t="s">
        <v>19</v>
      </c>
      <c r="D34" s="43">
        <f>D32+D33</f>
        <v>51.730000000000004</v>
      </c>
      <c r="E34" s="43">
        <f>E32+E33</f>
        <v>771.69</v>
      </c>
      <c r="F34" s="43">
        <f>F32+F33</f>
        <v>2013.65</v>
      </c>
      <c r="G34" s="43">
        <f>G32+G33</f>
        <v>704.71</v>
      </c>
      <c r="H34" s="43">
        <f>D34+E34+F34+G34</f>
        <v>3541.78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72" t="s">
        <v>44</v>
      </c>
      <c r="F37" s="72"/>
      <c r="G37" s="72"/>
      <c r="H37" s="72" t="s">
        <v>33</v>
      </c>
      <c r="I37" s="72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E37:G37"/>
    <mergeCell ref="H37:I37"/>
    <mergeCell ref="A17:H17"/>
    <mergeCell ref="A20:H20"/>
    <mergeCell ref="A24:H24"/>
    <mergeCell ref="A28:H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P39" sqref="P3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52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56</v>
      </c>
      <c r="C18" s="56" t="s">
        <v>54</v>
      </c>
      <c r="D18" s="21">
        <v>43.84</v>
      </c>
      <c r="E18" s="21">
        <v>653.98</v>
      </c>
      <c r="F18" s="21">
        <v>1706.48</v>
      </c>
      <c r="G18" s="21">
        <v>92.07</v>
      </c>
      <c r="H18" s="57">
        <f>ROUND(D18+E18+F18+G18,2)</f>
        <v>2496.37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43.84</v>
      </c>
      <c r="E19" s="59">
        <f>E18</f>
        <v>653.98</v>
      </c>
      <c r="F19" s="59">
        <f>F18</f>
        <v>1706.48</v>
      </c>
      <c r="G19" s="59">
        <f>G18</f>
        <v>92.07</v>
      </c>
      <c r="H19" s="59">
        <f>ROUND(D19+E19+F19+G19,2)</f>
        <v>2496.37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57</v>
      </c>
      <c r="C21" s="56" t="s">
        <v>55</v>
      </c>
      <c r="D21" s="21">
        <v>0</v>
      </c>
      <c r="E21" s="21">
        <v>0</v>
      </c>
      <c r="F21" s="21">
        <v>0</v>
      </c>
      <c r="G21" s="21">
        <v>399.72</v>
      </c>
      <c r="H21" s="57">
        <f>ROUND(D21+E21+F21+G21,2)</f>
        <v>399.72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399.72</v>
      </c>
      <c r="H22" s="59">
        <f>ROUND(D22+E22+F22+G22,2)</f>
        <v>399.72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43.84</v>
      </c>
      <c r="E23" s="60">
        <f>ROUND(E19+E22,2)</f>
        <v>653.98</v>
      </c>
      <c r="F23" s="60">
        <f>ROUND(F19+F22,2)</f>
        <v>1706.48</v>
      </c>
      <c r="G23" s="60">
        <f>ROUND(G19+G22,2)</f>
        <v>491.79</v>
      </c>
      <c r="H23" s="59">
        <f>ROUND(D23+E23+F23+G23,2)</f>
        <v>2896.09</v>
      </c>
      <c r="I23" s="26"/>
    </row>
    <row r="24" spans="1:9" s="27" customFormat="1" ht="13.5" x14ac:dyDescent="0.2">
      <c r="A24" s="50">
        <v>3</v>
      </c>
      <c r="B24" s="30" t="s">
        <v>18</v>
      </c>
      <c r="C24" s="31" t="s">
        <v>60</v>
      </c>
      <c r="D24" s="28">
        <f>D23*0.18</f>
        <v>7.8912000000000004</v>
      </c>
      <c r="E24" s="28">
        <f>E23*0.18</f>
        <v>117.71639999999999</v>
      </c>
      <c r="F24" s="28">
        <v>307.16000000000003</v>
      </c>
      <c r="G24" s="28">
        <f>G23*0.18</f>
        <v>88.522199999999998</v>
      </c>
      <c r="H24" s="25">
        <f>ROUND(D24+E24+F24+G24,2)</f>
        <v>521.29</v>
      </c>
    </row>
    <row r="25" spans="1:9" s="37" customFormat="1" x14ac:dyDescent="0.2">
      <c r="A25" s="34"/>
      <c r="B25" s="35"/>
      <c r="C25" s="29" t="s">
        <v>19</v>
      </c>
      <c r="D25" s="43">
        <f>D23+D24</f>
        <v>51.731200000000001</v>
      </c>
      <c r="E25" s="43">
        <f>E23+E24</f>
        <v>771.69640000000004</v>
      </c>
      <c r="F25" s="43">
        <f>F23+F24</f>
        <v>2013.64</v>
      </c>
      <c r="G25" s="43">
        <f>G23+G24</f>
        <v>580.31220000000008</v>
      </c>
      <c r="H25" s="43">
        <f>D25+E25+F25+G25</f>
        <v>3417.3798000000006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58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59</v>
      </c>
      <c r="C28" s="40"/>
      <c r="D28" s="54"/>
      <c r="E28" s="72"/>
      <c r="F28" s="72"/>
      <c r="G28" s="72"/>
      <c r="H28" s="72"/>
      <c r="I28" s="72"/>
    </row>
    <row r="29" spans="1:9" s="37" customFormat="1" ht="17.25" customHeight="1" x14ac:dyDescent="0.2">
      <c r="A29" s="53"/>
      <c r="B29" s="39"/>
      <c r="C29" s="66"/>
      <c r="D29" s="54"/>
      <c r="E29" s="54"/>
      <c r="F29" s="54"/>
      <c r="G29" s="54"/>
      <c r="H29" s="54"/>
      <c r="I29" s="36"/>
    </row>
    <row r="30" spans="1:9" x14ac:dyDescent="0.2">
      <c r="B30" s="2" t="s">
        <v>0</v>
      </c>
      <c r="C30" s="38"/>
      <c r="D30" s="41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2015-08-20T09:44:44Z</cp:lastPrinted>
  <dcterms:created xsi:type="dcterms:W3CDTF">2014-04-07T07:25:46Z</dcterms:created>
  <dcterms:modified xsi:type="dcterms:W3CDTF">2015-08-21T02:53:10Z</dcterms:modified>
</cp:coreProperties>
</file>