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9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9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9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9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9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9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<sst xmlns="http://schemas.openxmlformats.org/spreadsheetml/2006/main" count="547" uniqueCount="473">
  <si>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</si>
  <si>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</si>
  <si>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</si>
  <si>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</si>
  <si>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</si>
  <si>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</si>
  <si>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</si>
  <si>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</si>
  <si>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</si>
  <si>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</si>
  <si>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</si>
  <si>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</si>
  <si>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</si>
  <si>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</si>
  <si>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</si>
  <si>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</si>
  <si>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</si>
  <si>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</si>
  <si>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</si>
  <si>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</si>
  <si>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</si>
  <si>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</si>
  <si>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</si>
  <si>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</si>
  <si>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</si>
  <si>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</si>
  <si>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</si>
  <si>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</si>
  <si>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</si>
  <si>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</si>
  <si>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</si>
  <si>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</si>
  <si>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</si>
  <si>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</si>
  <si>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</si>
  <si>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</si>
  <si>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</si>
  <si>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</si>
  <si>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</si>
  <si>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</si>
  <si>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</si>
  <si>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</si>
  <si>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</si>
  <si>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</si>
  <si>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</si>
  <si>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</si>
  <si>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</si>
  <si>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</si>
  <si>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</si>
  <si>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</si>
  <si>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</si>
  <si>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</si>
  <si>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</si>
  <si>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</si>
  <si>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</si>
  <si>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</si>
  <si>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</si>
  <si>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</si>
  <si>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</si>
  <si>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</si>
  <si>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</si>
  <si>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</si>
  <si>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</si>
  <si>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</si>
  <si>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</si>
  <si>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</si>
  <si>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</si>
  <si>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</si>
  <si>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</si>
  <si>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</si>
  <si>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</si>
  <si>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</si>
  <si>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</si>
  <si>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</si>
  <si>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</si>
  <si>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</si>
  <si>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</si>
  <si>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</si>
  <si>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</si>
  <si>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</si>
  <si>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</si>
  <si>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</si>
  <si>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</si>
  <si>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</si>
  <si>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</si>
  <si>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</si>
  <si>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</si>
  <si>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</si>
  <si>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</si>
  <si>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</si>
  <si>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</si>
  <si>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</si>
  <si>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</si>
  <si>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</si>
  <si>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</si>
  <si>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</si>
  <si>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</si>
  <si>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</si>
  <si>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</si>
  <si>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</si>
  <si>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</si>
  <si>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</si>
  <si>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</si>
  <si>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</si>
  <si>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</si>
  <si>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</si>
  <si>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</si>
  <si>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</si>
  <si>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</si>
  <si>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</si>
  <si>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</si>
  <si>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</si>
  <si>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</si>
  <si>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</si>
  <si>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</si>
  <si>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</si>
  <si>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</si>
  <si>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</si>
  <si>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</si>
  <si>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</si>
  <si>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</si>
  <si>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</si>
  <si>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</si>
  <si>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</si>
  <si>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</si>
  <si>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</si>
  <si>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</si>
  <si>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</si>
  <si>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</si>
  <si>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</si>
  <si>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</si>
  <si>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</si>
  <si>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</si>
  <si>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</si>
  <si>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</si>
  <si>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</si>
  <si>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</si>
  <si>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</si>
  <si>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</si>
  <si>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</si>
  <si>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</si>
  <si>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</si>
  <si>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</si>
  <si>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</si>
  <si>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</si>
  <si>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</si>
  <si>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</si>
  <si>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</si>
  <si>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</si>
  <si>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</si>
  <si>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</si>
  <si>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</si>
  <si>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</si>
  <si>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</si>
  <si>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</si>
  <si>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</si>
  <si>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</si>
  <si>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</si>
  <si>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</si>
  <si>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</si>
  <si>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</si>
  <si>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</si>
  <si>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</si>
  <si>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</si>
  <si>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</si>
  <si>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</si>
  <si>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</si>
  <si>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</si>
  <si>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</si>
  <si>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</si>
  <si>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</si>
  <si>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</si>
  <si>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</si>
  <si>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</si>
  <si>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</si>
  <si>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</si>
  <si>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</si>
  <si>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</si>
  <si>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</si>
  <si>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</si>
  <si>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</si>
  <si>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</si>
  <si>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</si>
  <si>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</si>
  <si>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</si>
  <si>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</si>
  <si>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</si>
  <si>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</si>
  <si>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</si>
  <si>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</si>
  <si>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</si>
  <si>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</si>
  <si>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</si>
  <si>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</si>
  <si>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</si>
  <si>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</si>
  <si>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</si>
  <si>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</si>
  <si>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</si>
  <si>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</si>
  <si>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</si>
  <si>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</si>
  <si>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</si>
  <si>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</si>
  <si>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</si>
  <si>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</si>
  <si>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</si>
  <si>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</si>
  <si>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</si>
  <si>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</si>
  <si>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</si>
  <si>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</si>
  <si>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</si>
  <si>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</si>
  <si>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</si>
  <si>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</si>
  <si>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</si>
  <si>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</si>
  <si>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</si>
  <si>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</si>
  <si>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</si>
  <si>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</si>
  <si>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</si>
  <si>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</si>
  <si>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</si>
  <si>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</si>
  <si>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</si>
  <si>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</si>
  <si>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</si>
  <si>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</si>
  <si>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</si>
  <si>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</si>
  <si>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</si>
  <si>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</si>
  <si>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</si>
  <si>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</si>
  <si>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</si>
  <si>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</si>
  <si>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</si>
  <si>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</si>
  <si>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</si>
  <si>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</si>
  <si>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</si>
  <si>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</si>
  <si>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</si>
  <si>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</si>
  <si>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</si>
  <si>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</si>
  <si>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</si>
  <si>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</si>
  <si>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</si>
  <si>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</si>
  <si>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</si>
  <si>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</si>
  <si>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</si>
  <si>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</si>
  <si>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</si>
  <si>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</si>
  <si>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</si>
  <si>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</si>
  <si>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</si>
  <si>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</si>
  <si>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</si>
  <si>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</si>
  <si>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</si>
  <si>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</si>
  <si>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</si>
  <si>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</si>
  <si>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</si>
  <si>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</si>
  <si>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</si>
  <si>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</si>
  <si>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</si>
  <si>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</si>
  <si>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</si>
  <si>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</si>
  <si>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</si>
  <si>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</si>
  <si>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</si>
  <si>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</si>
  <si>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</si>
  <si>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</si>
  <si>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</si>
  <si>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</si>
  <si>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</si>
  <si>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</si>
  <si>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</si>
  <si>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</si>
  <si>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</si>
  <si>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</si>
  <si>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</si>
  <si>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</si>
  <si>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</si>
  <si>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</si>
  <si>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</si>
  <si>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</si>
  <si>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</si>
  <si>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</si>
  <si>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</si>
  <si>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</si>
  <si>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</si>
  <si>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</si>
  <si>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</si>
  <si>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</si>
  <si>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</si>
  <si>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</si>
  <si>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</si>
  <si>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</si>
  <si>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</si>
  <si>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</si>
  <si>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</si>
  <si>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</si>
  <si>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</si>
  <si>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</si>
  <si>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02-01-02</t>
  </si>
  <si>
    <t>Основание:  КР2</t>
  </si>
  <si>
    <t>Проверил:____________________________</t>
  </si>
  <si>
    <t xml:space="preserve">                           Раздел 1. Демонтажные работы</t>
  </si>
  <si>
    <t>ФЕРр69-9-1
--------------------
Приказ Минстроя РФ от 30.01.14 №31/пр</t>
  </si>
  <si>
    <t xml:space="preserve">Утеплитель :стекловата, 100 т мусора
НР 66%=78%*0.85 от ФОТ
СП 40%=50%*0.8 от ФОТ
 </t>
  </si>
  <si>
    <t>0,0876
(21,9*0,4)/100</t>
  </si>
  <si>
    <t>1553,82
1553,82</t>
  </si>
  <si>
    <t xml:space="preserve">94.16 Очистка помещений от строительного мусора: ОЗП=16,9
 </t>
  </si>
  <si>
    <t>ФЕРр69-15-1
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</si>
  <si>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</si>
  <si>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</si>
  <si>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94.26 Затаривание строительного мусора в мешки: ОЗП=16,9; МАТ=7,38
 </t>
  </si>
  <si>
    <t>ФЕР10-01-039-05
--------------------
Приказ Минстроя России от 12.11.14 №703/пр</t>
  </si>
  <si>
    <t xml:space="preserve">Демонтаж люков в перекрытиях, площадь проема до 2 м2, 100 м2 проемов
(Демонтаж ПЗ=0,8 (ОЗП=0,8; ЭМ=0,8 к расх.; ЗПМ=0,8; МАТ=0 к расх.; ТЗ=0,8; ТЗМ=0,8))
НР 90%=118%*(0.9*0.85) от ФОТ
СП 43%=63%*(0.85*0.8) от ФОТ
 </t>
  </si>
  <si>
    <t>1627,62
823,46</t>
  </si>
  <si>
    <t>804,16
104,66</t>
  </si>
  <si>
    <t xml:space="preserve">10.95. Установка люков в перекрытиях: ОЗП=16,9; ЭМ=12,02; ЗПМ=16,9; МАТ=8,18
 </t>
  </si>
  <si>
    <t>156
34</t>
  </si>
  <si>
    <t>97,336
7,752</t>
  </si>
  <si>
    <t>1,58
0,13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</si>
  <si>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</si>
  <si>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</si>
  <si>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ЭМ=11,6
 </t>
  </si>
  <si>
    <t>ФССЦпг03-21-01-001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</si>
  <si>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</si>
  <si>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1 км.: I класс груза; ЭМ=9,84
 </t>
  </si>
  <si>
    <t>Итого прямые затраты по разделу в ценах 2001г.</t>
  </si>
  <si>
    <t>68
2</t>
  </si>
  <si>
    <t>29,37
0,13</t>
  </si>
  <si>
    <t>Итого прямые затраты по разделу с учетом индексов, в текущих ценах</t>
  </si>
  <si>
    <t>748
34</t>
  </si>
  <si>
    <t>Накладные расходы</t>
  </si>
  <si>
    <t>Сметная прибыль</t>
  </si>
  <si>
    <t>Итоги по разделу 1 Демонтажные работы :</t>
  </si>
  <si>
    <t xml:space="preserve">  Прочие ремонтно-строительные работы</t>
  </si>
  <si>
    <t xml:space="preserve">  Деревянные конструкции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</si>
  <si>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</si>
  <si>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</si>
  <si>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</si>
  <si>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</si>
  <si>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</si>
  <si>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</si>
  <si>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</si>
  <si>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</si>
  <si>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</si>
  <si>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</si>
  <si>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Утепление перекрытий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</si>
  <si>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</si>
  <si>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71%=83%*0,85 от ФОТ
СП 52%=65%*0,8 от ФОТ
 </t>
  </si>
  <si>
    <t>924,81
36,25</t>
  </si>
  <si>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</si>
  <si>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</si>
  <si>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</si>
  <si>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МАТ=5,004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</si>
  <si>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</si>
  <si>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</si>
  <si>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14,61/27,5/10=5,313; МАТ=5,313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</si>
  <si>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</si>
  <si>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</si>
  <si>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663,37
498,05</t>
  </si>
  <si>
    <t>165,31
9,29</t>
  </si>
  <si>
    <t xml:space="preserve">12.31. Утепление покрытий плитами: из минеральной ваты или перлита на битумной мастике: ОЗП=16,9; ЭМ=9,15; ЗПМ=16,9; МАТ=6,74
 </t>
  </si>
  <si>
    <t>3340
355</t>
  </si>
  <si>
    <t>52,371
0,6875</t>
  </si>
  <si>
    <t>115,85
1,52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</si>
  <si>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</si>
  <si>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(МАТ=0 к расх.;
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</si>
  <si>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1087,61
771,24</t>
  </si>
  <si>
    <t>316,38
18,58</t>
  </si>
  <si>
    <t>6405
693</t>
  </si>
  <si>
    <t>81,098
1,375</t>
  </si>
  <si>
    <t>179,4
3,04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</si>
  <si>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</si>
  <si>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4106,03/5,56, м3
 </t>
  </si>
  <si>
    <t>56,959
55,3*1,03</t>
  </si>
  <si>
    <t xml:space="preserve">Материалы; МАТ=5,56
 </t>
  </si>
  <si>
    <t xml:space="preserve">Утепление покрытий плитами: доп.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</si>
  <si>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543,81
385,62</t>
  </si>
  <si>
    <t>158,19
9,29</t>
  </si>
  <si>
    <t>906
101</t>
  </si>
  <si>
    <t>40,549
0,6875</t>
  </si>
  <si>
    <t>25,46
0,43</t>
  </si>
  <si>
    <t>6,4684
6,28*1,03</t>
  </si>
  <si>
    <t>ФССЦ-101-7194
--------------------
Приказ Минстроя России от 12.11.14 №703/пр</t>
  </si>
  <si>
    <t xml:space="preserve">ИЗОСПАН: А, 10 м2
 </t>
  </si>
  <si>
    <t xml:space="preserve">ТССЦ-104-9221-90001   20,38/39,2/10м2 =5,201; МАТ=5,201
 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</si>
  <si>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</si>
  <si>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52500,52
1183,73</t>
  </si>
  <si>
    <t>1256,5
163,53</t>
  </si>
  <si>
    <t>240
51</t>
  </si>
  <si>
    <t>139,9205
12,1125</t>
  </si>
  <si>
    <t>2,27
0,2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</si>
  <si>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</si>
  <si>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</si>
  <si>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МАТ=8,265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</si>
  <si>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</si>
  <si>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</si>
  <si>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МАТ=7,066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</si>
  <si>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</si>
  <si>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</si>
  <si>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1059,33
36,62</t>
  </si>
  <si>
    <t>15,56
1,35</t>
  </si>
  <si>
    <t xml:space="preserve">10.54. Укладка ходовых досок: ОЗП=16,9; ЭМ=11,15; ЗПМ=16,9; МАТ=5,35
 </t>
  </si>
  <si>
    <t>100
17</t>
  </si>
  <si>
    <t>4,37
0,1</t>
  </si>
  <si>
    <t>2,4
0,05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</si>
  <si>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</si>
  <si>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</si>
  <si>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</si>
  <si>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</si>
  <si>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</si>
  <si>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5428
118</t>
  </si>
  <si>
    <t>14,8465
0,175</t>
  </si>
  <si>
    <t>49,39
0,58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</si>
  <si>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</si>
  <si>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</si>
  <si>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226,44/18,53=12,22; МАТ=12,22
 </t>
  </si>
  <si>
    <t>1697
79</t>
  </si>
  <si>
    <t>397,64
5,82</t>
  </si>
  <si>
    <t>16738
1335</t>
  </si>
  <si>
    <t>Итоги по разделу 2 Утепление перекрытий :</t>
  </si>
  <si>
    <t xml:space="preserve">  Крыши, кровли (ремонтно-строительные)</t>
  </si>
  <si>
    <t xml:space="preserve">  Материалы для строительных работ</t>
  </si>
  <si>
    <t xml:space="preserve">  Кровли</t>
  </si>
  <si>
    <t>320,71
4,99</t>
  </si>
  <si>
    <t>4,67
0,25</t>
  </si>
  <si>
    <t xml:space="preserve">  Теплоизоляционные работы</t>
  </si>
  <si>
    <t xml:space="preserve">  Итого по разделу 2 Утепление перекрытий</t>
  </si>
  <si>
    <t xml:space="preserve">                           Раздел 3. Перевозки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</si>
  <si>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</si>
  <si>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</si>
  <si>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ЭМ=11,82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</si>
  <si>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</si>
  <si>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</si>
  <si>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ЭМ=11,82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</si>
  <si>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</si>
  <si>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</si>
  <si>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ЭМ=11,82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</si>
  <si>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</si>
  <si>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</si>
  <si>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ЭМ=11,82
 </t>
  </si>
  <si>
    <t>Итоги по разделу 3 Перевозки :</t>
  </si>
  <si>
    <t xml:space="preserve">  Итого по разделу 3 Перевозки</t>
  </si>
  <si>
    <t>Итого прямые затраты по смете в ценах 2001г.</t>
  </si>
  <si>
    <t>3364
81</t>
  </si>
  <si>
    <t>427,01
5,95</t>
  </si>
  <si>
    <t>Итого прямые затраты по смете с учетом индексов, в текущих ценах</t>
  </si>
  <si>
    <t>36388
1369</t>
  </si>
  <si>
    <t>Итоги по смете:</t>
  </si>
  <si>
    <t>6,25
0,38</t>
  </si>
  <si>
    <t xml:space="preserve">  ВСЕГО по смете</t>
  </si>
  <si>
    <t>на   Утепление чердачного перекрытия</t>
  </si>
  <si>
    <t>Составлен(а) в текущих ценах по состоянию на 3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</si>
  <si>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</si>
  <si>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</si>
  <si>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Капитальный ремонт многоквартирного дома по адресу: Томская область, Первомайский район, п.Улу-Юл, ул.Советская, д.13. Капитальный ремонт крыши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</si>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</sst>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6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49550" y="461391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49550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80197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6392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49550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80197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6392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showGridLines="0" tabSelected="1" zoomScale="104" zoomScaleNormal="104" zoomScalePageLayoutView="0" workbookViewId="0" topLeftCell="A89">
      <selection activeCell="F12" sqref="F12"/>
    </sheetView>
  </sheetViews>
  <sheetFormatPr defaultColWidth="9.125" defaultRowHeight="12.75"/>
  <cols>
    <col min="1" max="1" width="3.50390625" style="47" customWidth="1"/>
    <col min="2" max="2" width="16.50390625" style="47" customWidth="1"/>
    <col min="3" max="3" width="30.875" style="47" customWidth="1"/>
    <col min="4" max="4" width="6.875" style="47" customWidth="1"/>
    <col min="5" max="6" width="10.50390625" style="48" customWidth="1"/>
    <col min="7" max="7" width="9.875" style="48" customWidth="1"/>
    <col min="8" max="8" width="20.375" style="48" customWidth="1"/>
    <col min="9" max="9" width="8.50390625" style="48" customWidth="1"/>
    <col min="10" max="10" width="8.125" style="48" customWidth="1"/>
    <col min="11" max="11" width="10.125" style="48" customWidth="1"/>
    <col min="12" max="12" width="9.875" style="48" customWidth="1"/>
    <col min="13" max="13" width="7.50390625" style="48" customWidth="1"/>
    <col min="14" max="14" width="6.875" style="46" customWidth="1"/>
    <col min="15" max="15" width="9.125" style="46" customWidth="1"/>
    <col min="16" max="16" width="19.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470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466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102" t="s">
        <v>315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0" ht="12">
      <c r="A11" s="66" t="s">
        <v>301</v>
      </c>
      <c r="B11" s="67"/>
      <c r="C11" s="103">
        <v>497959</v>
      </c>
      <c r="D11" s="103"/>
      <c r="E11" s="103"/>
      <c r="F11" s="57" t="s">
        <v>300</v>
      </c>
      <c r="G11" s="68"/>
      <c r="H11" s="68"/>
      <c r="I11" s="68"/>
      <c r="J11" s="68"/>
    </row>
    <row r="12" spans="1:13" ht="12">
      <c r="A12" s="66" t="s">
        <v>311</v>
      </c>
      <c r="B12" s="67"/>
      <c r="C12" s="69"/>
      <c r="D12" s="104">
        <v>68243</v>
      </c>
      <c r="E12" s="104"/>
      <c r="F12" s="57" t="s">
        <v>300</v>
      </c>
      <c r="G12" s="68"/>
      <c r="H12" s="68"/>
      <c r="I12" s="68"/>
      <c r="J12" s="92" t="s">
        <v>471</v>
      </c>
      <c r="K12" s="93"/>
      <c r="L12" s="93"/>
      <c r="M12" s="93"/>
    </row>
    <row r="13" spans="1:13" ht="12">
      <c r="A13" s="66" t="s">
        <v>467</v>
      </c>
      <c r="B13" s="46"/>
      <c r="C13" s="70"/>
      <c r="D13" s="71"/>
      <c r="E13" s="72"/>
      <c r="F13" s="73"/>
      <c r="G13" s="74"/>
      <c r="H13" s="74"/>
      <c r="I13" s="68"/>
      <c r="J13" s="93"/>
      <c r="K13" s="93"/>
      <c r="L13" s="93"/>
      <c r="M13" s="93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0" t="s">
        <v>83</v>
      </c>
      <c r="B15" s="90" t="s">
        <v>308</v>
      </c>
      <c r="C15" s="88" t="s">
        <v>313</v>
      </c>
      <c r="D15" s="88" t="s">
        <v>309</v>
      </c>
      <c r="E15" s="94" t="s">
        <v>468</v>
      </c>
      <c r="F15" s="106"/>
      <c r="G15" s="107"/>
      <c r="H15" s="88" t="s">
        <v>295</v>
      </c>
      <c r="I15" s="94" t="s">
        <v>469</v>
      </c>
      <c r="J15" s="95"/>
      <c r="K15" s="95"/>
      <c r="L15" s="96"/>
      <c r="M15" s="105" t="s">
        <v>310</v>
      </c>
      <c r="N15" s="96"/>
    </row>
    <row r="16" spans="1:14" s="50" customFormat="1" ht="38.25" customHeight="1">
      <c r="A16" s="91"/>
      <c r="B16" s="91"/>
      <c r="C16" s="91"/>
      <c r="D16" s="91"/>
      <c r="E16" s="108"/>
      <c r="F16" s="109"/>
      <c r="G16" s="110"/>
      <c r="H16" s="91"/>
      <c r="I16" s="97"/>
      <c r="J16" s="98"/>
      <c r="K16" s="98"/>
      <c r="L16" s="99"/>
      <c r="M16" s="97"/>
      <c r="N16" s="99"/>
    </row>
    <row r="17" spans="1:14" s="50" customFormat="1" ht="12.75" customHeight="1">
      <c r="A17" s="91"/>
      <c r="B17" s="91"/>
      <c r="C17" s="91"/>
      <c r="D17" s="91"/>
      <c r="E17" s="75" t="s">
        <v>303</v>
      </c>
      <c r="F17" s="75" t="s">
        <v>305</v>
      </c>
      <c r="G17" s="88" t="s">
        <v>307</v>
      </c>
      <c r="H17" s="91"/>
      <c r="I17" s="88" t="s">
        <v>303</v>
      </c>
      <c r="J17" s="88" t="s">
        <v>306</v>
      </c>
      <c r="K17" s="75" t="s">
        <v>305</v>
      </c>
      <c r="L17" s="88" t="s">
        <v>307</v>
      </c>
      <c r="M17" s="90" t="s">
        <v>299</v>
      </c>
      <c r="N17" s="88" t="s">
        <v>303</v>
      </c>
    </row>
    <row r="18" spans="1:14" s="50" customFormat="1" ht="11.25" customHeight="1">
      <c r="A18" s="89"/>
      <c r="B18" s="89"/>
      <c r="C18" s="89"/>
      <c r="D18" s="89"/>
      <c r="E18" s="76" t="s">
        <v>302</v>
      </c>
      <c r="F18" s="75" t="s">
        <v>304</v>
      </c>
      <c r="G18" s="89"/>
      <c r="H18" s="89"/>
      <c r="I18" s="89"/>
      <c r="J18" s="89"/>
      <c r="K18" s="75" t="s">
        <v>304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0" t="s">
        <v>317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60">
      <c r="A21" s="78">
        <v>1</v>
      </c>
      <c r="B21" s="79" t="s">
        <v>318</v>
      </c>
      <c r="C21" s="79" t="s">
        <v>319</v>
      </c>
      <c r="D21" s="78" t="s">
        <v>320</v>
      </c>
      <c r="E21" s="80" t="s">
        <v>321</v>
      </c>
      <c r="F21" s="80"/>
      <c r="G21" s="80"/>
      <c r="H21" s="81" t="s">
        <v>322</v>
      </c>
      <c r="I21" s="82">
        <v>2298</v>
      </c>
      <c r="J21" s="80">
        <v>2298</v>
      </c>
      <c r="K21" s="80"/>
      <c r="L21" s="80" t="str">
        <f>IF(0.0876*0=0," ",TEXT(,ROUND((0.0876*0*1),2)))</f>
        <v> </v>
      </c>
      <c r="M21" s="80">
        <v>214.32</v>
      </c>
      <c r="N21" s="80">
        <v>18.77</v>
      </c>
    </row>
    <row r="22" spans="1:14" ht="60">
      <c r="A22" s="78">
        <v>2</v>
      </c>
      <c r="B22" s="79" t="s">
        <v>323</v>
      </c>
      <c r="C22" s="79" t="s">
        <v>324</v>
      </c>
      <c r="D22" s="78">
        <v>8.76</v>
      </c>
      <c r="E22" s="80" t="s">
        <v>325</v>
      </c>
      <c r="F22" s="80"/>
      <c r="G22" s="80">
        <v>16.4</v>
      </c>
      <c r="H22" s="81" t="s">
        <v>326</v>
      </c>
      <c r="I22" s="82">
        <v>2162</v>
      </c>
      <c r="J22" s="80">
        <v>1099</v>
      </c>
      <c r="K22" s="80"/>
      <c r="L22" s="80" t="str">
        <f>IF(8.76*16.4=0," ",TEXT(,ROUND((8.76*16.4*7.38),2)))</f>
        <v>1060.24</v>
      </c>
      <c r="M22" s="80">
        <v>1.03</v>
      </c>
      <c r="N22" s="80">
        <v>9.02</v>
      </c>
    </row>
    <row r="23" spans="1:14" ht="96">
      <c r="A23" s="78">
        <v>3</v>
      </c>
      <c r="B23" s="79" t="s">
        <v>327</v>
      </c>
      <c r="C23" s="79" t="s">
        <v>328</v>
      </c>
      <c r="D23" s="78">
        <v>0.0162</v>
      </c>
      <c r="E23" s="80" t="s">
        <v>329</v>
      </c>
      <c r="F23" s="80" t="s">
        <v>330</v>
      </c>
      <c r="G23" s="80"/>
      <c r="H23" s="81" t="s">
        <v>331</v>
      </c>
      <c r="I23" s="82">
        <v>376</v>
      </c>
      <c r="J23" s="80">
        <v>220</v>
      </c>
      <c r="K23" s="80" t="s">
        <v>332</v>
      </c>
      <c r="L23" s="80" t="str">
        <f>IF(0.0162*0=0," ",TEXT(,ROUND((0.0162*0*8.18),2)))</f>
        <v> </v>
      </c>
      <c r="M23" s="80" t="s">
        <v>333</v>
      </c>
      <c r="N23" s="80" t="s">
        <v>334</v>
      </c>
    </row>
    <row r="24" spans="1:14" ht="72">
      <c r="A24" s="78">
        <v>4</v>
      </c>
      <c r="B24" s="79" t="s">
        <v>335</v>
      </c>
      <c r="C24" s="79" t="s">
        <v>336</v>
      </c>
      <c r="D24" s="78">
        <v>8.82</v>
      </c>
      <c r="E24" s="80">
        <v>3.28</v>
      </c>
      <c r="F24" s="80">
        <v>3.28</v>
      </c>
      <c r="G24" s="80"/>
      <c r="H24" s="81" t="s">
        <v>337</v>
      </c>
      <c r="I24" s="82">
        <v>336</v>
      </c>
      <c r="J24" s="80"/>
      <c r="K24" s="80">
        <v>336</v>
      </c>
      <c r="L24" s="80" t="str">
        <f>IF(8.82*0=0," ",TEXT(,ROUND((8.82*0*1),2)))</f>
        <v> </v>
      </c>
      <c r="M24" s="80"/>
      <c r="N24" s="80"/>
    </row>
    <row r="25" spans="1:14" ht="84">
      <c r="A25" s="78">
        <v>5</v>
      </c>
      <c r="B25" s="79" t="s">
        <v>338</v>
      </c>
      <c r="C25" s="79" t="s">
        <v>339</v>
      </c>
      <c r="D25" s="78">
        <v>8.82</v>
      </c>
      <c r="E25" s="80">
        <v>2.91</v>
      </c>
      <c r="F25" s="80">
        <v>2.91</v>
      </c>
      <c r="G25" s="80"/>
      <c r="H25" s="81" t="s">
        <v>340</v>
      </c>
      <c r="I25" s="82">
        <v>256</v>
      </c>
      <c r="J25" s="80"/>
      <c r="K25" s="80">
        <v>256</v>
      </c>
      <c r="L25" s="80" t="str">
        <f>IF(8.82*0=0," ",TEXT(,ROUND((8.82*0*1),2)))</f>
        <v> </v>
      </c>
      <c r="M25" s="80"/>
      <c r="N25" s="80"/>
    </row>
    <row r="26" spans="1:14" ht="24">
      <c r="A26" s="101" t="s">
        <v>341</v>
      </c>
      <c r="B26" s="101"/>
      <c r="C26" s="101"/>
      <c r="D26" s="101"/>
      <c r="E26" s="101"/>
      <c r="F26" s="101"/>
      <c r="G26" s="101"/>
      <c r="H26" s="101"/>
      <c r="I26" s="82">
        <v>426</v>
      </c>
      <c r="J26" s="80">
        <v>214</v>
      </c>
      <c r="K26" s="80" t="s">
        <v>342</v>
      </c>
      <c r="L26" s="80">
        <v>144</v>
      </c>
      <c r="M26" s="80"/>
      <c r="N26" s="80" t="s">
        <v>343</v>
      </c>
    </row>
    <row r="27" spans="1:14" ht="24">
      <c r="A27" s="101" t="s">
        <v>344</v>
      </c>
      <c r="B27" s="101"/>
      <c r="C27" s="101"/>
      <c r="D27" s="101"/>
      <c r="E27" s="101"/>
      <c r="F27" s="101"/>
      <c r="G27" s="101"/>
      <c r="H27" s="101"/>
      <c r="I27" s="82">
        <v>5428</v>
      </c>
      <c r="J27" s="80">
        <v>3617</v>
      </c>
      <c r="K27" s="80" t="s">
        <v>345</v>
      </c>
      <c r="L27" s="80">
        <v>1063</v>
      </c>
      <c r="M27" s="80"/>
      <c r="N27" s="80" t="s">
        <v>343</v>
      </c>
    </row>
    <row r="28" spans="1:14" ht="12">
      <c r="A28" s="101" t="s">
        <v>346</v>
      </c>
      <c r="B28" s="101"/>
      <c r="C28" s="101"/>
      <c r="D28" s="101"/>
      <c r="E28" s="101"/>
      <c r="F28" s="101"/>
      <c r="G28" s="101"/>
      <c r="H28" s="101"/>
      <c r="I28" s="82">
        <v>2471</v>
      </c>
      <c r="J28" s="80"/>
      <c r="K28" s="80"/>
      <c r="L28" s="80"/>
      <c r="M28" s="80"/>
      <c r="N28" s="80"/>
    </row>
    <row r="29" spans="1:14" ht="12">
      <c r="A29" s="101" t="s">
        <v>347</v>
      </c>
      <c r="B29" s="101"/>
      <c r="C29" s="101"/>
      <c r="D29" s="101"/>
      <c r="E29" s="101"/>
      <c r="F29" s="101"/>
      <c r="G29" s="101"/>
      <c r="H29" s="101"/>
      <c r="I29" s="82">
        <v>1468</v>
      </c>
      <c r="J29" s="80"/>
      <c r="K29" s="80"/>
      <c r="L29" s="80"/>
      <c r="M29" s="80"/>
      <c r="N29" s="80"/>
    </row>
    <row r="30" spans="1:14" ht="12">
      <c r="A30" s="100" t="s">
        <v>348</v>
      </c>
      <c r="B30" s="100"/>
      <c r="C30" s="100"/>
      <c r="D30" s="100"/>
      <c r="E30" s="100"/>
      <c r="F30" s="100"/>
      <c r="G30" s="100"/>
      <c r="H30" s="100"/>
      <c r="I30" s="82"/>
      <c r="J30" s="80"/>
      <c r="K30" s="80"/>
      <c r="L30" s="80"/>
      <c r="M30" s="80"/>
      <c r="N30" s="80"/>
    </row>
    <row r="31" spans="1:14" ht="12">
      <c r="A31" s="101" t="s">
        <v>349</v>
      </c>
      <c r="B31" s="101"/>
      <c r="C31" s="101"/>
      <c r="D31" s="101"/>
      <c r="E31" s="101"/>
      <c r="F31" s="101"/>
      <c r="G31" s="101"/>
      <c r="H31" s="101"/>
      <c r="I31" s="82">
        <v>8061</v>
      </c>
      <c r="J31" s="80"/>
      <c r="K31" s="80"/>
      <c r="L31" s="80"/>
      <c r="M31" s="80"/>
      <c r="N31" s="80">
        <v>27.79</v>
      </c>
    </row>
    <row r="32" spans="1:14" ht="24">
      <c r="A32" s="101" t="s">
        <v>350</v>
      </c>
      <c r="B32" s="101"/>
      <c r="C32" s="101"/>
      <c r="D32" s="101"/>
      <c r="E32" s="101"/>
      <c r="F32" s="101"/>
      <c r="G32" s="101"/>
      <c r="H32" s="101"/>
      <c r="I32" s="82">
        <v>714</v>
      </c>
      <c r="J32" s="80"/>
      <c r="K32" s="80"/>
      <c r="L32" s="80"/>
      <c r="M32" s="80"/>
      <c r="N32" s="80" t="s">
        <v>334</v>
      </c>
    </row>
    <row r="33" spans="1:14" ht="12">
      <c r="A33" s="101" t="s">
        <v>351</v>
      </c>
      <c r="B33" s="101"/>
      <c r="C33" s="101"/>
      <c r="D33" s="101"/>
      <c r="E33" s="101"/>
      <c r="F33" s="101"/>
      <c r="G33" s="101"/>
      <c r="H33" s="101"/>
      <c r="I33" s="82">
        <v>336</v>
      </c>
      <c r="J33" s="80"/>
      <c r="K33" s="80"/>
      <c r="L33" s="80"/>
      <c r="M33" s="80"/>
      <c r="N33" s="80"/>
    </row>
    <row r="34" spans="1:14" ht="12">
      <c r="A34" s="101" t="s">
        <v>352</v>
      </c>
      <c r="B34" s="101"/>
      <c r="C34" s="101"/>
      <c r="D34" s="101"/>
      <c r="E34" s="101"/>
      <c r="F34" s="101"/>
      <c r="G34" s="101"/>
      <c r="H34" s="101"/>
      <c r="I34" s="82">
        <v>256</v>
      </c>
      <c r="J34" s="80"/>
      <c r="K34" s="80"/>
      <c r="L34" s="80"/>
      <c r="M34" s="80"/>
      <c r="N34" s="80"/>
    </row>
    <row r="35" spans="1:14" ht="24">
      <c r="A35" s="101" t="s">
        <v>353</v>
      </c>
      <c r="B35" s="101"/>
      <c r="C35" s="101"/>
      <c r="D35" s="101"/>
      <c r="E35" s="101"/>
      <c r="F35" s="101"/>
      <c r="G35" s="101"/>
      <c r="H35" s="101"/>
      <c r="I35" s="82">
        <v>9367</v>
      </c>
      <c r="J35" s="80"/>
      <c r="K35" s="80"/>
      <c r="L35" s="80"/>
      <c r="M35" s="80"/>
      <c r="N35" s="80" t="s">
        <v>343</v>
      </c>
    </row>
    <row r="36" spans="1:14" ht="12">
      <c r="A36" s="101" t="s">
        <v>354</v>
      </c>
      <c r="B36" s="101"/>
      <c r="C36" s="101"/>
      <c r="D36" s="101"/>
      <c r="E36" s="101"/>
      <c r="F36" s="101"/>
      <c r="G36" s="101"/>
      <c r="H36" s="101"/>
      <c r="I36" s="82"/>
      <c r="J36" s="80"/>
      <c r="K36" s="80"/>
      <c r="L36" s="80"/>
      <c r="M36" s="80"/>
      <c r="N36" s="80"/>
    </row>
    <row r="37" spans="1:14" ht="12">
      <c r="A37" s="101" t="s">
        <v>355</v>
      </c>
      <c r="B37" s="101"/>
      <c r="C37" s="101"/>
      <c r="D37" s="101"/>
      <c r="E37" s="101"/>
      <c r="F37" s="101"/>
      <c r="G37" s="101"/>
      <c r="H37" s="101"/>
      <c r="I37" s="82">
        <v>1063</v>
      </c>
      <c r="J37" s="80"/>
      <c r="K37" s="80"/>
      <c r="L37" s="80"/>
      <c r="M37" s="80"/>
      <c r="N37" s="80"/>
    </row>
    <row r="38" spans="1:14" ht="12">
      <c r="A38" s="101" t="s">
        <v>356</v>
      </c>
      <c r="B38" s="101"/>
      <c r="C38" s="101"/>
      <c r="D38" s="101"/>
      <c r="E38" s="101"/>
      <c r="F38" s="101"/>
      <c r="G38" s="101"/>
      <c r="H38" s="101"/>
      <c r="I38" s="82">
        <v>748</v>
      </c>
      <c r="J38" s="80"/>
      <c r="K38" s="80"/>
      <c r="L38" s="80"/>
      <c r="M38" s="80"/>
      <c r="N38" s="80"/>
    </row>
    <row r="39" spans="1:14" ht="12">
      <c r="A39" s="101" t="s">
        <v>357</v>
      </c>
      <c r="B39" s="101"/>
      <c r="C39" s="101"/>
      <c r="D39" s="101"/>
      <c r="E39" s="101"/>
      <c r="F39" s="101"/>
      <c r="G39" s="101"/>
      <c r="H39" s="101"/>
      <c r="I39" s="82">
        <v>3651</v>
      </c>
      <c r="J39" s="80"/>
      <c r="K39" s="80"/>
      <c r="L39" s="80"/>
      <c r="M39" s="80"/>
      <c r="N39" s="80"/>
    </row>
    <row r="40" spans="1:14" ht="12">
      <c r="A40" s="101" t="s">
        <v>358</v>
      </c>
      <c r="B40" s="101"/>
      <c r="C40" s="101"/>
      <c r="D40" s="101"/>
      <c r="E40" s="101"/>
      <c r="F40" s="101"/>
      <c r="G40" s="101"/>
      <c r="H40" s="101"/>
      <c r="I40" s="82">
        <v>2471</v>
      </c>
      <c r="J40" s="80"/>
      <c r="K40" s="80"/>
      <c r="L40" s="80"/>
      <c r="M40" s="80"/>
      <c r="N40" s="80"/>
    </row>
    <row r="41" spans="1:14" ht="12">
      <c r="A41" s="101" t="s">
        <v>359</v>
      </c>
      <c r="B41" s="101"/>
      <c r="C41" s="101"/>
      <c r="D41" s="101"/>
      <c r="E41" s="101"/>
      <c r="F41" s="101"/>
      <c r="G41" s="101"/>
      <c r="H41" s="101"/>
      <c r="I41" s="82">
        <v>1468</v>
      </c>
      <c r="J41" s="80"/>
      <c r="K41" s="80"/>
      <c r="L41" s="80"/>
      <c r="M41" s="80"/>
      <c r="N41" s="80"/>
    </row>
    <row r="42" spans="1:14" ht="24">
      <c r="A42" s="100" t="s">
        <v>360</v>
      </c>
      <c r="B42" s="100"/>
      <c r="C42" s="100"/>
      <c r="D42" s="100"/>
      <c r="E42" s="100"/>
      <c r="F42" s="100"/>
      <c r="G42" s="100"/>
      <c r="H42" s="100"/>
      <c r="I42" s="82">
        <v>9367</v>
      </c>
      <c r="J42" s="80"/>
      <c r="K42" s="80"/>
      <c r="L42" s="80"/>
      <c r="M42" s="80"/>
      <c r="N42" s="80" t="s">
        <v>343</v>
      </c>
    </row>
    <row r="43" spans="1:14" ht="17.25" customHeight="1">
      <c r="A43" s="100" t="s">
        <v>361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 ht="72">
      <c r="A44" s="78">
        <v>6</v>
      </c>
      <c r="B44" s="79" t="s">
        <v>362</v>
      </c>
      <c r="C44" s="79" t="s">
        <v>363</v>
      </c>
      <c r="D44" s="78">
        <v>2.8468</v>
      </c>
      <c r="E44" s="80" t="s">
        <v>364</v>
      </c>
      <c r="F44" s="80">
        <v>5.23</v>
      </c>
      <c r="G44" s="80">
        <v>883.33</v>
      </c>
      <c r="H44" s="81" t="s">
        <v>365</v>
      </c>
      <c r="I44" s="82">
        <v>14518</v>
      </c>
      <c r="J44" s="80">
        <v>1741</v>
      </c>
      <c r="K44" s="80">
        <v>177</v>
      </c>
      <c r="L44" s="80" t="str">
        <f>IF(2.8468*883.33=0," ",TEXT(,ROUND((2.8468*883.33*5.01),2)))</f>
        <v>12598.47</v>
      </c>
      <c r="M44" s="80">
        <v>4.52</v>
      </c>
      <c r="N44" s="80">
        <v>12.87</v>
      </c>
    </row>
    <row r="45" spans="1:14" ht="60">
      <c r="A45" s="78">
        <v>7</v>
      </c>
      <c r="B45" s="79" t="s">
        <v>366</v>
      </c>
      <c r="C45" s="79" t="s">
        <v>367</v>
      </c>
      <c r="D45" s="78">
        <v>-327.4</v>
      </c>
      <c r="E45" s="80">
        <v>7.46</v>
      </c>
      <c r="F45" s="80"/>
      <c r="G45" s="80">
        <v>7.46</v>
      </c>
      <c r="H45" s="81" t="s">
        <v>368</v>
      </c>
      <c r="I45" s="82">
        <v>-12220</v>
      </c>
      <c r="J45" s="80"/>
      <c r="K45" s="80"/>
      <c r="L45" s="80" t="str">
        <f>IF(-327.4*7.46=0," ",TEXT(,ROUND((-327.4*7.46*5.004),2)))</f>
        <v>-12221.79</v>
      </c>
      <c r="M45" s="80"/>
      <c r="N45" s="80"/>
    </row>
    <row r="46" spans="1:14" ht="60">
      <c r="A46" s="78">
        <v>8</v>
      </c>
      <c r="B46" s="79" t="s">
        <v>369</v>
      </c>
      <c r="C46" s="79" t="s">
        <v>370</v>
      </c>
      <c r="D46" s="78">
        <v>32.74</v>
      </c>
      <c r="E46" s="80">
        <v>27.5</v>
      </c>
      <c r="F46" s="80"/>
      <c r="G46" s="80">
        <v>27.5</v>
      </c>
      <c r="H46" s="81" t="s">
        <v>371</v>
      </c>
      <c r="I46" s="82">
        <v>4782</v>
      </c>
      <c r="J46" s="80"/>
      <c r="K46" s="80"/>
      <c r="L46" s="80" t="str">
        <f>IF(32.74*27.5=0," ",TEXT(,ROUND((32.74*27.5*5.313),2)))</f>
        <v>4783.56</v>
      </c>
      <c r="M46" s="80"/>
      <c r="N46" s="80"/>
    </row>
    <row r="47" spans="1:14" ht="156">
      <c r="A47" s="78">
        <v>9</v>
      </c>
      <c r="B47" s="79" t="s">
        <v>372</v>
      </c>
      <c r="C47" s="79" t="s">
        <v>373</v>
      </c>
      <c r="D47" s="78">
        <v>2.2121</v>
      </c>
      <c r="E47" s="80" t="s">
        <v>374</v>
      </c>
      <c r="F47" s="80" t="s">
        <v>375</v>
      </c>
      <c r="G47" s="80"/>
      <c r="H47" s="81" t="s">
        <v>376</v>
      </c>
      <c r="I47" s="82">
        <v>21964</v>
      </c>
      <c r="J47" s="80">
        <v>18624</v>
      </c>
      <c r="K47" s="80" t="s">
        <v>377</v>
      </c>
      <c r="L47" s="80" t="str">
        <f>IF(2.2121*0=0," ",TEXT(,ROUND((2.2121*0*6.74),2)))</f>
        <v> </v>
      </c>
      <c r="M47" s="80" t="s">
        <v>378</v>
      </c>
      <c r="N47" s="80" t="s">
        <v>379</v>
      </c>
    </row>
    <row r="48" spans="1:14" ht="180">
      <c r="A48" s="78">
        <v>10</v>
      </c>
      <c r="B48" s="79" t="s">
        <v>380</v>
      </c>
      <c r="C48" s="79" t="s">
        <v>381</v>
      </c>
      <c r="D48" s="78">
        <v>2.2121</v>
      </c>
      <c r="E48" s="80" t="s">
        <v>382</v>
      </c>
      <c r="F48" s="80" t="s">
        <v>383</v>
      </c>
      <c r="G48" s="80"/>
      <c r="H48" s="81" t="s">
        <v>376</v>
      </c>
      <c r="I48" s="82">
        <v>35236</v>
      </c>
      <c r="J48" s="80">
        <v>28831</v>
      </c>
      <c r="K48" s="80" t="s">
        <v>384</v>
      </c>
      <c r="L48" s="80" t="str">
        <f>IF(2.2121*0=0," ",TEXT(,ROUND((2.2121*0*6.74),2)))</f>
        <v> </v>
      </c>
      <c r="M48" s="80" t="s">
        <v>385</v>
      </c>
      <c r="N48" s="80" t="s">
        <v>386</v>
      </c>
    </row>
    <row r="49" spans="1:14" ht="48">
      <c r="A49" s="78">
        <v>27</v>
      </c>
      <c r="B49" s="79" t="s">
        <v>387</v>
      </c>
      <c r="C49" s="79" t="s">
        <v>388</v>
      </c>
      <c r="D49" s="78" t="s">
        <v>389</v>
      </c>
      <c r="E49" s="80">
        <v>738.49</v>
      </c>
      <c r="F49" s="80"/>
      <c r="G49" s="80">
        <v>738.49</v>
      </c>
      <c r="H49" s="81" t="s">
        <v>390</v>
      </c>
      <c r="I49" s="82">
        <v>233876</v>
      </c>
      <c r="J49" s="80"/>
      <c r="K49" s="80"/>
      <c r="L49" s="80" t="str">
        <f>IF(56.959*738.49=0," ",TEXT(,ROUND((56.959*738.49*5.56),2)))</f>
        <v>233873.9</v>
      </c>
      <c r="M49" s="80"/>
      <c r="N49" s="80"/>
    </row>
    <row r="50" spans="1:14" ht="132">
      <c r="A50" s="78">
        <v>12</v>
      </c>
      <c r="B50" s="79" t="s">
        <v>380</v>
      </c>
      <c r="C50" s="79" t="s">
        <v>391</v>
      </c>
      <c r="D50" s="78">
        <v>0.628</v>
      </c>
      <c r="E50" s="80" t="s">
        <v>392</v>
      </c>
      <c r="F50" s="80" t="s">
        <v>393</v>
      </c>
      <c r="G50" s="80"/>
      <c r="H50" s="81" t="s">
        <v>376</v>
      </c>
      <c r="I50" s="82">
        <v>5013</v>
      </c>
      <c r="J50" s="80">
        <v>4107</v>
      </c>
      <c r="K50" s="80" t="s">
        <v>394</v>
      </c>
      <c r="L50" s="80" t="str">
        <f>IF(0.628*0=0," ",TEXT(,ROUND((0.628*0*6.74),2)))</f>
        <v> </v>
      </c>
      <c r="M50" s="80" t="s">
        <v>395</v>
      </c>
      <c r="N50" s="80" t="s">
        <v>396</v>
      </c>
    </row>
    <row r="51" spans="1:14" ht="48">
      <c r="A51" s="78">
        <v>28</v>
      </c>
      <c r="B51" s="79" t="s">
        <v>387</v>
      </c>
      <c r="C51" s="79" t="s">
        <v>388</v>
      </c>
      <c r="D51" s="78" t="s">
        <v>397</v>
      </c>
      <c r="E51" s="80">
        <v>738.49</v>
      </c>
      <c r="F51" s="80"/>
      <c r="G51" s="80">
        <v>738.49</v>
      </c>
      <c r="H51" s="81" t="s">
        <v>390</v>
      </c>
      <c r="I51" s="82">
        <v>26560</v>
      </c>
      <c r="J51" s="80"/>
      <c r="K51" s="80"/>
      <c r="L51" s="80" t="str">
        <f>IF(6.4684*738.49=0," ",TEXT(,ROUND((6.4684*738.49*5.56),2)))</f>
        <v>26559.28</v>
      </c>
      <c r="M51" s="80"/>
      <c r="N51" s="80"/>
    </row>
    <row r="52" spans="1:14" ht="72">
      <c r="A52" s="78">
        <v>14</v>
      </c>
      <c r="B52" s="79" t="s">
        <v>362</v>
      </c>
      <c r="C52" s="79" t="s">
        <v>363</v>
      </c>
      <c r="D52" s="78">
        <v>2.2121</v>
      </c>
      <c r="E52" s="80" t="s">
        <v>364</v>
      </c>
      <c r="F52" s="80">
        <v>5.23</v>
      </c>
      <c r="G52" s="80">
        <v>883.33</v>
      </c>
      <c r="H52" s="81" t="s">
        <v>365</v>
      </c>
      <c r="I52" s="82">
        <v>11284</v>
      </c>
      <c r="J52" s="80">
        <v>1352</v>
      </c>
      <c r="K52" s="80">
        <v>142</v>
      </c>
      <c r="L52" s="80" t="str">
        <f>IF(2.2121*883.33=0," ",TEXT(,ROUND((2.2121*883.33*5.01),2)))</f>
        <v>9789.61</v>
      </c>
      <c r="M52" s="80">
        <v>4.52</v>
      </c>
      <c r="N52" s="80">
        <v>10</v>
      </c>
    </row>
    <row r="53" spans="1:14" ht="60">
      <c r="A53" s="78">
        <v>15</v>
      </c>
      <c r="B53" s="79" t="s">
        <v>366</v>
      </c>
      <c r="C53" s="79" t="s">
        <v>367</v>
      </c>
      <c r="D53" s="78">
        <v>-254.4</v>
      </c>
      <c r="E53" s="80">
        <v>7.46</v>
      </c>
      <c r="F53" s="80"/>
      <c r="G53" s="80">
        <v>7.46</v>
      </c>
      <c r="H53" s="81" t="s">
        <v>368</v>
      </c>
      <c r="I53" s="82">
        <v>-9498</v>
      </c>
      <c r="J53" s="80"/>
      <c r="K53" s="80"/>
      <c r="L53" s="80" t="str">
        <f>IF(-254.4*7.46=0," ",TEXT(,ROUND((-254.4*7.46*5.004),2)))</f>
        <v>-9496.71</v>
      </c>
      <c r="M53" s="80"/>
      <c r="N53" s="80"/>
    </row>
    <row r="54" spans="1:14" ht="60">
      <c r="A54" s="78">
        <v>16</v>
      </c>
      <c r="B54" s="79" t="s">
        <v>398</v>
      </c>
      <c r="C54" s="79" t="s">
        <v>399</v>
      </c>
      <c r="D54" s="78">
        <v>25.44</v>
      </c>
      <c r="E54" s="80">
        <v>39.2</v>
      </c>
      <c r="F54" s="80"/>
      <c r="G54" s="80">
        <v>39.2</v>
      </c>
      <c r="H54" s="81" t="s">
        <v>400</v>
      </c>
      <c r="I54" s="82">
        <v>5185</v>
      </c>
      <c r="J54" s="80"/>
      <c r="K54" s="80"/>
      <c r="L54" s="80" t="str">
        <f>IF(25.44*39.2=0," ",TEXT(,ROUND((25.44*39.2*5.201),2)))</f>
        <v>5186.69</v>
      </c>
      <c r="M54" s="80"/>
      <c r="N54" s="80"/>
    </row>
    <row r="55" spans="1:14" ht="132">
      <c r="A55" s="78">
        <v>17</v>
      </c>
      <c r="B55" s="79" t="s">
        <v>327</v>
      </c>
      <c r="C55" s="79" t="s">
        <v>401</v>
      </c>
      <c r="D55" s="78">
        <v>0.0162</v>
      </c>
      <c r="E55" s="80" t="s">
        <v>402</v>
      </c>
      <c r="F55" s="80" t="s">
        <v>403</v>
      </c>
      <c r="G55" s="80">
        <v>50060.29</v>
      </c>
      <c r="H55" s="81" t="s">
        <v>331</v>
      </c>
      <c r="I55" s="82">
        <v>7203</v>
      </c>
      <c r="J55" s="80">
        <v>321</v>
      </c>
      <c r="K55" s="80" t="s">
        <v>404</v>
      </c>
      <c r="L55" s="80" t="str">
        <f>IF(0.0162*50060.29=0," ",TEXT(,ROUND((0.0162*50060.29*8.18),2)))</f>
        <v>6633.79</v>
      </c>
      <c r="M55" s="80" t="s">
        <v>405</v>
      </c>
      <c r="N55" s="80" t="s">
        <v>406</v>
      </c>
    </row>
    <row r="56" spans="1:14" ht="108">
      <c r="A56" s="78">
        <v>18</v>
      </c>
      <c r="B56" s="79" t="s">
        <v>407</v>
      </c>
      <c r="C56" s="79" t="s">
        <v>408</v>
      </c>
      <c r="D56" s="78">
        <v>-1.62</v>
      </c>
      <c r="E56" s="80">
        <v>484</v>
      </c>
      <c r="F56" s="80"/>
      <c r="G56" s="80">
        <v>484</v>
      </c>
      <c r="H56" s="81" t="s">
        <v>409</v>
      </c>
      <c r="I56" s="82">
        <v>-6480</v>
      </c>
      <c r="J56" s="80"/>
      <c r="K56" s="80"/>
      <c r="L56" s="80" t="str">
        <f>IF(-1.62*484=0," ",TEXT(,ROUND((-1.62*484*8.265),2)))</f>
        <v>-6480.42</v>
      </c>
      <c r="M56" s="80"/>
      <c r="N56" s="80"/>
    </row>
    <row r="57" spans="1:14" ht="120">
      <c r="A57" s="78">
        <v>19</v>
      </c>
      <c r="B57" s="79" t="s">
        <v>410</v>
      </c>
      <c r="C57" s="79" t="s">
        <v>411</v>
      </c>
      <c r="D57" s="78">
        <v>1.62</v>
      </c>
      <c r="E57" s="80">
        <v>546.92</v>
      </c>
      <c r="F57" s="80"/>
      <c r="G57" s="80">
        <v>546.92</v>
      </c>
      <c r="H57" s="81" t="s">
        <v>412</v>
      </c>
      <c r="I57" s="82">
        <v>6260</v>
      </c>
      <c r="J57" s="80"/>
      <c r="K57" s="80"/>
      <c r="L57" s="80" t="str">
        <f>IF(1.62*546.92=0," ",TEXT(,ROUND((1.62*546.92*7.066),2)))</f>
        <v>6260.55</v>
      </c>
      <c r="M57" s="80"/>
      <c r="N57" s="80"/>
    </row>
    <row r="58" spans="1:14" ht="108">
      <c r="A58" s="78">
        <v>20</v>
      </c>
      <c r="B58" s="79" t="s">
        <v>413</v>
      </c>
      <c r="C58" s="79" t="s">
        <v>414</v>
      </c>
      <c r="D58" s="78">
        <v>0.5484</v>
      </c>
      <c r="E58" s="80" t="s">
        <v>415</v>
      </c>
      <c r="F58" s="80" t="s">
        <v>416</v>
      </c>
      <c r="G58" s="80">
        <v>1007.15</v>
      </c>
      <c r="H58" s="81" t="s">
        <v>417</v>
      </c>
      <c r="I58" s="82">
        <v>3391</v>
      </c>
      <c r="J58" s="80">
        <v>338</v>
      </c>
      <c r="K58" s="80" t="s">
        <v>418</v>
      </c>
      <c r="L58" s="80" t="str">
        <f>IF(0.5484*1007.15=0," ",TEXT(,ROUND((0.5484*1007.15*5.35),2)))</f>
        <v>2954.92</v>
      </c>
      <c r="M58" s="80" t="s">
        <v>419</v>
      </c>
      <c r="N58" s="80" t="s">
        <v>420</v>
      </c>
    </row>
    <row r="59" spans="1:14" ht="180">
      <c r="A59" s="78">
        <v>21</v>
      </c>
      <c r="B59" s="79" t="s">
        <v>421</v>
      </c>
      <c r="C59" s="79" t="s">
        <v>422</v>
      </c>
      <c r="D59" s="78">
        <v>3.327</v>
      </c>
      <c r="E59" s="80" t="s">
        <v>423</v>
      </c>
      <c r="F59" s="80" t="s">
        <v>424</v>
      </c>
      <c r="G59" s="80">
        <v>1.84</v>
      </c>
      <c r="H59" s="81" t="s">
        <v>425</v>
      </c>
      <c r="I59" s="82">
        <v>13486</v>
      </c>
      <c r="J59" s="80">
        <v>7943</v>
      </c>
      <c r="K59" s="80" t="s">
        <v>426</v>
      </c>
      <c r="L59" s="80" t="str">
        <f>IF(3.327*1.84=0," ",TEXT(,ROUND((3.327*1.84*19.16),2)))</f>
        <v>117.29</v>
      </c>
      <c r="M59" s="80" t="s">
        <v>427</v>
      </c>
      <c r="N59" s="80" t="s">
        <v>428</v>
      </c>
    </row>
    <row r="60" spans="1:14" ht="60">
      <c r="A60" s="78">
        <v>22</v>
      </c>
      <c r="B60" s="79" t="s">
        <v>429</v>
      </c>
      <c r="C60" s="79" t="s">
        <v>430</v>
      </c>
      <c r="D60" s="78">
        <v>99.81</v>
      </c>
      <c r="E60" s="80">
        <v>18.53</v>
      </c>
      <c r="F60" s="80"/>
      <c r="G60" s="80">
        <v>18.53</v>
      </c>
      <c r="H60" s="81" t="s">
        <v>431</v>
      </c>
      <c r="I60" s="82">
        <v>22595</v>
      </c>
      <c r="J60" s="80"/>
      <c r="K60" s="80"/>
      <c r="L60" s="80" t="str">
        <f>IF(99.81*18.53=0," ",TEXT(,ROUND((99.81*18.53*12.22),2)))</f>
        <v>22600.64</v>
      </c>
      <c r="M60" s="80"/>
      <c r="N60" s="80"/>
    </row>
    <row r="61" spans="1:14" ht="24">
      <c r="A61" s="101" t="s">
        <v>341</v>
      </c>
      <c r="B61" s="101"/>
      <c r="C61" s="101"/>
      <c r="D61" s="101"/>
      <c r="E61" s="101"/>
      <c r="F61" s="101"/>
      <c r="G61" s="101"/>
      <c r="H61" s="101"/>
      <c r="I61" s="82">
        <v>57628</v>
      </c>
      <c r="J61" s="80">
        <v>3743</v>
      </c>
      <c r="K61" s="80" t="s">
        <v>432</v>
      </c>
      <c r="L61" s="80">
        <v>52188</v>
      </c>
      <c r="M61" s="80"/>
      <c r="N61" s="80" t="s">
        <v>433</v>
      </c>
    </row>
    <row r="62" spans="1:14" ht="24">
      <c r="A62" s="101" t="s">
        <v>344</v>
      </c>
      <c r="B62" s="101"/>
      <c r="C62" s="101"/>
      <c r="D62" s="101"/>
      <c r="E62" s="101"/>
      <c r="F62" s="101"/>
      <c r="G62" s="101"/>
      <c r="H62" s="101"/>
      <c r="I62" s="82">
        <v>383156</v>
      </c>
      <c r="J62" s="80">
        <v>63257</v>
      </c>
      <c r="K62" s="80" t="s">
        <v>434</v>
      </c>
      <c r="L62" s="80">
        <v>303161</v>
      </c>
      <c r="M62" s="80"/>
      <c r="N62" s="80" t="s">
        <v>433</v>
      </c>
    </row>
    <row r="63" spans="1:14" ht="12">
      <c r="A63" s="101" t="s">
        <v>346</v>
      </c>
      <c r="B63" s="101"/>
      <c r="C63" s="101"/>
      <c r="D63" s="101"/>
      <c r="E63" s="101"/>
      <c r="F63" s="101"/>
      <c r="G63" s="101"/>
      <c r="H63" s="101"/>
      <c r="I63" s="82">
        <v>57551</v>
      </c>
      <c r="J63" s="80"/>
      <c r="K63" s="80"/>
      <c r="L63" s="80"/>
      <c r="M63" s="80"/>
      <c r="N63" s="80"/>
    </row>
    <row r="64" spans="1:14" ht="12">
      <c r="A64" s="101" t="s">
        <v>347</v>
      </c>
      <c r="B64" s="101"/>
      <c r="C64" s="101"/>
      <c r="D64" s="101"/>
      <c r="E64" s="101"/>
      <c r="F64" s="101"/>
      <c r="G64" s="101"/>
      <c r="H64" s="101"/>
      <c r="I64" s="82">
        <v>28983</v>
      </c>
      <c r="J64" s="80"/>
      <c r="K64" s="80"/>
      <c r="L64" s="80"/>
      <c r="M64" s="80"/>
      <c r="N64" s="80"/>
    </row>
    <row r="65" spans="1:14" ht="12">
      <c r="A65" s="100" t="s">
        <v>435</v>
      </c>
      <c r="B65" s="100"/>
      <c r="C65" s="100"/>
      <c r="D65" s="100"/>
      <c r="E65" s="100"/>
      <c r="F65" s="100"/>
      <c r="G65" s="100"/>
      <c r="H65" s="100"/>
      <c r="I65" s="82"/>
      <c r="J65" s="80"/>
      <c r="K65" s="80"/>
      <c r="L65" s="80"/>
      <c r="M65" s="80"/>
      <c r="N65" s="80"/>
    </row>
    <row r="66" spans="1:14" ht="12">
      <c r="A66" s="101" t="s">
        <v>436</v>
      </c>
      <c r="B66" s="101"/>
      <c r="C66" s="101"/>
      <c r="D66" s="101"/>
      <c r="E66" s="101"/>
      <c r="F66" s="101"/>
      <c r="G66" s="101"/>
      <c r="H66" s="101"/>
      <c r="I66" s="82">
        <v>29606</v>
      </c>
      <c r="J66" s="80"/>
      <c r="K66" s="80"/>
      <c r="L66" s="80"/>
      <c r="M66" s="80"/>
      <c r="N66" s="80">
        <v>22.87</v>
      </c>
    </row>
    <row r="67" spans="1:14" ht="12">
      <c r="A67" s="101" t="s">
        <v>437</v>
      </c>
      <c r="B67" s="101"/>
      <c r="C67" s="101"/>
      <c r="D67" s="101"/>
      <c r="E67" s="101"/>
      <c r="F67" s="101"/>
      <c r="G67" s="101"/>
      <c r="H67" s="101"/>
      <c r="I67" s="82">
        <v>271061</v>
      </c>
      <c r="J67" s="80"/>
      <c r="K67" s="80"/>
      <c r="L67" s="80"/>
      <c r="M67" s="80"/>
      <c r="N67" s="80"/>
    </row>
    <row r="68" spans="1:14" ht="24">
      <c r="A68" s="101" t="s">
        <v>438</v>
      </c>
      <c r="B68" s="101"/>
      <c r="C68" s="101"/>
      <c r="D68" s="101"/>
      <c r="E68" s="101"/>
      <c r="F68" s="101"/>
      <c r="G68" s="101"/>
      <c r="H68" s="101"/>
      <c r="I68" s="82">
        <v>133900</v>
      </c>
      <c r="J68" s="80"/>
      <c r="K68" s="80"/>
      <c r="L68" s="80"/>
      <c r="M68" s="80"/>
      <c r="N68" s="80" t="s">
        <v>439</v>
      </c>
    </row>
    <row r="69" spans="1:14" ht="24">
      <c r="A69" s="101" t="s">
        <v>350</v>
      </c>
      <c r="B69" s="101"/>
      <c r="C69" s="101"/>
      <c r="D69" s="101"/>
      <c r="E69" s="101"/>
      <c r="F69" s="101"/>
      <c r="G69" s="101"/>
      <c r="H69" s="101"/>
      <c r="I69" s="82">
        <v>11561</v>
      </c>
      <c r="J69" s="80"/>
      <c r="K69" s="80"/>
      <c r="L69" s="80"/>
      <c r="M69" s="80"/>
      <c r="N69" s="80" t="s">
        <v>440</v>
      </c>
    </row>
    <row r="70" spans="1:14" ht="24">
      <c r="A70" s="101" t="s">
        <v>441</v>
      </c>
      <c r="B70" s="101"/>
      <c r="C70" s="101"/>
      <c r="D70" s="101"/>
      <c r="E70" s="101"/>
      <c r="F70" s="101"/>
      <c r="G70" s="101"/>
      <c r="H70" s="101"/>
      <c r="I70" s="82">
        <v>23562</v>
      </c>
      <c r="J70" s="80"/>
      <c r="K70" s="80"/>
      <c r="L70" s="80"/>
      <c r="M70" s="80"/>
      <c r="N70" s="80" t="s">
        <v>428</v>
      </c>
    </row>
    <row r="71" spans="1:14" ht="24">
      <c r="A71" s="101" t="s">
        <v>353</v>
      </c>
      <c r="B71" s="101"/>
      <c r="C71" s="101"/>
      <c r="D71" s="101"/>
      <c r="E71" s="101"/>
      <c r="F71" s="101"/>
      <c r="G71" s="101"/>
      <c r="H71" s="101"/>
      <c r="I71" s="82">
        <v>469690</v>
      </c>
      <c r="J71" s="80"/>
      <c r="K71" s="80"/>
      <c r="L71" s="80"/>
      <c r="M71" s="80"/>
      <c r="N71" s="80" t="s">
        <v>433</v>
      </c>
    </row>
    <row r="72" spans="1:14" ht="12">
      <c r="A72" s="101" t="s">
        <v>354</v>
      </c>
      <c r="B72" s="101"/>
      <c r="C72" s="101"/>
      <c r="D72" s="101"/>
      <c r="E72" s="101"/>
      <c r="F72" s="101"/>
      <c r="G72" s="101"/>
      <c r="H72" s="101"/>
      <c r="I72" s="82"/>
      <c r="J72" s="80"/>
      <c r="K72" s="80"/>
      <c r="L72" s="80"/>
      <c r="M72" s="80"/>
      <c r="N72" s="80"/>
    </row>
    <row r="73" spans="1:14" ht="12">
      <c r="A73" s="101" t="s">
        <v>355</v>
      </c>
      <c r="B73" s="101"/>
      <c r="C73" s="101"/>
      <c r="D73" s="101"/>
      <c r="E73" s="101"/>
      <c r="F73" s="101"/>
      <c r="G73" s="101"/>
      <c r="H73" s="101"/>
      <c r="I73" s="82">
        <v>303161</v>
      </c>
      <c r="J73" s="80"/>
      <c r="K73" s="80"/>
      <c r="L73" s="80"/>
      <c r="M73" s="80"/>
      <c r="N73" s="80"/>
    </row>
    <row r="74" spans="1:14" ht="12">
      <c r="A74" s="101" t="s">
        <v>356</v>
      </c>
      <c r="B74" s="101"/>
      <c r="C74" s="101"/>
      <c r="D74" s="101"/>
      <c r="E74" s="101"/>
      <c r="F74" s="101"/>
      <c r="G74" s="101"/>
      <c r="H74" s="101"/>
      <c r="I74" s="82">
        <v>16738</v>
      </c>
      <c r="J74" s="80"/>
      <c r="K74" s="80"/>
      <c r="L74" s="80"/>
      <c r="M74" s="80"/>
      <c r="N74" s="80"/>
    </row>
    <row r="75" spans="1:14" ht="12">
      <c r="A75" s="101" t="s">
        <v>357</v>
      </c>
      <c r="B75" s="101"/>
      <c r="C75" s="101"/>
      <c r="D75" s="101"/>
      <c r="E75" s="101"/>
      <c r="F75" s="101"/>
      <c r="G75" s="101"/>
      <c r="H75" s="101"/>
      <c r="I75" s="82">
        <v>64592</v>
      </c>
      <c r="J75" s="80"/>
      <c r="K75" s="80"/>
      <c r="L75" s="80"/>
      <c r="M75" s="80"/>
      <c r="N75" s="80"/>
    </row>
    <row r="76" spans="1:14" ht="12">
      <c r="A76" s="101" t="s">
        <v>358</v>
      </c>
      <c r="B76" s="101"/>
      <c r="C76" s="101"/>
      <c r="D76" s="101"/>
      <c r="E76" s="101"/>
      <c r="F76" s="101"/>
      <c r="G76" s="101"/>
      <c r="H76" s="101"/>
      <c r="I76" s="82">
        <v>57551</v>
      </c>
      <c r="J76" s="80"/>
      <c r="K76" s="80"/>
      <c r="L76" s="80"/>
      <c r="M76" s="80"/>
      <c r="N76" s="80"/>
    </row>
    <row r="77" spans="1:14" ht="12">
      <c r="A77" s="101" t="s">
        <v>359</v>
      </c>
      <c r="B77" s="101"/>
      <c r="C77" s="101"/>
      <c r="D77" s="101"/>
      <c r="E77" s="101"/>
      <c r="F77" s="101"/>
      <c r="G77" s="101"/>
      <c r="H77" s="101"/>
      <c r="I77" s="82">
        <v>28983</v>
      </c>
      <c r="J77" s="80"/>
      <c r="K77" s="80"/>
      <c r="L77" s="80"/>
      <c r="M77" s="80"/>
      <c r="N77" s="80"/>
    </row>
    <row r="78" spans="1:14" ht="24">
      <c r="A78" s="100" t="s">
        <v>442</v>
      </c>
      <c r="B78" s="100"/>
      <c r="C78" s="100"/>
      <c r="D78" s="100"/>
      <c r="E78" s="100"/>
      <c r="F78" s="100"/>
      <c r="G78" s="100"/>
      <c r="H78" s="100"/>
      <c r="I78" s="82">
        <v>469690</v>
      </c>
      <c r="J78" s="80"/>
      <c r="K78" s="80"/>
      <c r="L78" s="80"/>
      <c r="M78" s="80"/>
      <c r="N78" s="80" t="s">
        <v>433</v>
      </c>
    </row>
    <row r="79" spans="1:14" ht="17.25" customHeight="1">
      <c r="A79" s="100" t="s">
        <v>443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ht="192">
      <c r="A80" s="78">
        <v>23</v>
      </c>
      <c r="B80" s="79" t="s">
        <v>444</v>
      </c>
      <c r="C80" s="79" t="s">
        <v>445</v>
      </c>
      <c r="D80" s="78">
        <v>0.215</v>
      </c>
      <c r="E80" s="80">
        <v>162.24</v>
      </c>
      <c r="F80" s="80">
        <v>162.24</v>
      </c>
      <c r="G80" s="80"/>
      <c r="H80" s="81" t="s">
        <v>446</v>
      </c>
      <c r="I80" s="82">
        <v>414</v>
      </c>
      <c r="J80" s="80"/>
      <c r="K80" s="80">
        <v>414</v>
      </c>
      <c r="L80" s="80" t="str">
        <f>IF(0.215*0=0," ",TEXT(,ROUND((0.215*0*1),2)))</f>
        <v> </v>
      </c>
      <c r="M80" s="80"/>
      <c r="N80" s="80"/>
    </row>
    <row r="81" spans="1:14" ht="204">
      <c r="A81" s="78">
        <v>24</v>
      </c>
      <c r="B81" s="79" t="s">
        <v>447</v>
      </c>
      <c r="C81" s="79" t="s">
        <v>448</v>
      </c>
      <c r="D81" s="78">
        <v>0.215</v>
      </c>
      <c r="E81" s="80">
        <v>10.2</v>
      </c>
      <c r="F81" s="80">
        <v>10.2</v>
      </c>
      <c r="G81" s="80"/>
      <c r="H81" s="81" t="s">
        <v>449</v>
      </c>
      <c r="I81" s="82">
        <v>24</v>
      </c>
      <c r="J81" s="80"/>
      <c r="K81" s="80">
        <v>24</v>
      </c>
      <c r="L81" s="80" t="str">
        <f>IF(0.215*0=0," ",TEXT(,ROUND((0.215*0*1),2)))</f>
        <v> </v>
      </c>
      <c r="M81" s="80"/>
      <c r="N81" s="80"/>
    </row>
    <row r="82" spans="1:14" ht="192">
      <c r="A82" s="78">
        <v>25</v>
      </c>
      <c r="B82" s="79" t="s">
        <v>450</v>
      </c>
      <c r="C82" s="79" t="s">
        <v>451</v>
      </c>
      <c r="D82" s="78">
        <v>4.7929</v>
      </c>
      <c r="E82" s="80">
        <v>306.45</v>
      </c>
      <c r="F82" s="80">
        <v>306.45</v>
      </c>
      <c r="G82" s="80"/>
      <c r="H82" s="81" t="s">
        <v>452</v>
      </c>
      <c r="I82" s="82">
        <v>17364</v>
      </c>
      <c r="J82" s="80"/>
      <c r="K82" s="80">
        <v>17364</v>
      </c>
      <c r="L82" s="80" t="str">
        <f>IF(4.7929*0=0," ",TEXT(,ROUND((4.7929*0*1),2)))</f>
        <v> </v>
      </c>
      <c r="M82" s="80"/>
      <c r="N82" s="80"/>
    </row>
    <row r="83" spans="1:14" ht="204">
      <c r="A83" s="78">
        <v>26</v>
      </c>
      <c r="B83" s="79" t="s">
        <v>453</v>
      </c>
      <c r="C83" s="79" t="s">
        <v>454</v>
      </c>
      <c r="D83" s="78">
        <v>4.7929</v>
      </c>
      <c r="E83" s="80">
        <v>19.35</v>
      </c>
      <c r="F83" s="80">
        <v>19.35</v>
      </c>
      <c r="G83" s="80"/>
      <c r="H83" s="81" t="s">
        <v>455</v>
      </c>
      <c r="I83" s="82">
        <v>1099</v>
      </c>
      <c r="J83" s="80"/>
      <c r="K83" s="80">
        <v>1099</v>
      </c>
      <c r="L83" s="80" t="str">
        <f>IF(4.7929*0=0," ",TEXT(,ROUND((4.7929*0*1),2)))</f>
        <v> </v>
      </c>
      <c r="M83" s="80"/>
      <c r="N83" s="80"/>
    </row>
    <row r="84" spans="1:14" ht="12">
      <c r="A84" s="101" t="s">
        <v>341</v>
      </c>
      <c r="B84" s="101"/>
      <c r="C84" s="101"/>
      <c r="D84" s="101"/>
      <c r="E84" s="101"/>
      <c r="F84" s="101"/>
      <c r="G84" s="101"/>
      <c r="H84" s="101"/>
      <c r="I84" s="82">
        <v>1599</v>
      </c>
      <c r="J84" s="80"/>
      <c r="K84" s="80">
        <v>1599</v>
      </c>
      <c r="L84" s="80"/>
      <c r="M84" s="80"/>
      <c r="N84" s="80"/>
    </row>
    <row r="85" spans="1:14" ht="12">
      <c r="A85" s="101" t="s">
        <v>344</v>
      </c>
      <c r="B85" s="101"/>
      <c r="C85" s="101"/>
      <c r="D85" s="101"/>
      <c r="E85" s="101"/>
      <c r="F85" s="101"/>
      <c r="G85" s="101"/>
      <c r="H85" s="101"/>
      <c r="I85" s="82">
        <v>18901</v>
      </c>
      <c r="J85" s="80"/>
      <c r="K85" s="80">
        <v>18901</v>
      </c>
      <c r="L85" s="80"/>
      <c r="M85" s="80"/>
      <c r="N85" s="80"/>
    </row>
    <row r="86" spans="1:14" ht="12">
      <c r="A86" s="100" t="s">
        <v>456</v>
      </c>
      <c r="B86" s="100"/>
      <c r="C86" s="100"/>
      <c r="D86" s="100"/>
      <c r="E86" s="100"/>
      <c r="F86" s="100"/>
      <c r="G86" s="100"/>
      <c r="H86" s="100"/>
      <c r="I86" s="82"/>
      <c r="J86" s="80"/>
      <c r="K86" s="80"/>
      <c r="L86" s="80"/>
      <c r="M86" s="80"/>
      <c r="N86" s="80"/>
    </row>
    <row r="87" spans="1:14" ht="12">
      <c r="A87" s="101" t="s">
        <v>352</v>
      </c>
      <c r="B87" s="101"/>
      <c r="C87" s="101"/>
      <c r="D87" s="101"/>
      <c r="E87" s="101"/>
      <c r="F87" s="101"/>
      <c r="G87" s="101"/>
      <c r="H87" s="101"/>
      <c r="I87" s="82">
        <v>18901</v>
      </c>
      <c r="J87" s="80"/>
      <c r="K87" s="80"/>
      <c r="L87" s="80"/>
      <c r="M87" s="80"/>
      <c r="N87" s="80"/>
    </row>
    <row r="88" spans="1:14" ht="12">
      <c r="A88" s="101" t="s">
        <v>353</v>
      </c>
      <c r="B88" s="101"/>
      <c r="C88" s="101"/>
      <c r="D88" s="101"/>
      <c r="E88" s="101"/>
      <c r="F88" s="101"/>
      <c r="G88" s="101"/>
      <c r="H88" s="101"/>
      <c r="I88" s="82">
        <v>18901</v>
      </c>
      <c r="J88" s="80"/>
      <c r="K88" s="80"/>
      <c r="L88" s="80"/>
      <c r="M88" s="80"/>
      <c r="N88" s="80"/>
    </row>
    <row r="89" spans="1:14" ht="12">
      <c r="A89" s="101" t="s">
        <v>354</v>
      </c>
      <c r="B89" s="101"/>
      <c r="C89" s="101"/>
      <c r="D89" s="101"/>
      <c r="E89" s="101"/>
      <c r="F89" s="101"/>
      <c r="G89" s="101"/>
      <c r="H89" s="101"/>
      <c r="I89" s="82"/>
      <c r="J89" s="80"/>
      <c r="K89" s="80"/>
      <c r="L89" s="80"/>
      <c r="M89" s="80"/>
      <c r="N89" s="80"/>
    </row>
    <row r="90" spans="1:14" ht="12">
      <c r="A90" s="101" t="s">
        <v>356</v>
      </c>
      <c r="B90" s="101"/>
      <c r="C90" s="101"/>
      <c r="D90" s="101"/>
      <c r="E90" s="101"/>
      <c r="F90" s="101"/>
      <c r="G90" s="101"/>
      <c r="H90" s="101"/>
      <c r="I90" s="82">
        <v>18901</v>
      </c>
      <c r="J90" s="80"/>
      <c r="K90" s="80"/>
      <c r="L90" s="80"/>
      <c r="M90" s="80"/>
      <c r="N90" s="80"/>
    </row>
    <row r="91" spans="1:14" ht="12">
      <c r="A91" s="100" t="s">
        <v>457</v>
      </c>
      <c r="B91" s="100"/>
      <c r="C91" s="100"/>
      <c r="D91" s="100"/>
      <c r="E91" s="100"/>
      <c r="F91" s="100"/>
      <c r="G91" s="100"/>
      <c r="H91" s="100"/>
      <c r="I91" s="82">
        <v>18901</v>
      </c>
      <c r="J91" s="80"/>
      <c r="K91" s="80"/>
      <c r="L91" s="80"/>
      <c r="M91" s="80"/>
      <c r="N91" s="80"/>
    </row>
    <row r="92" spans="1:14" ht="24">
      <c r="A92" s="111" t="s">
        <v>458</v>
      </c>
      <c r="B92" s="101"/>
      <c r="C92" s="101"/>
      <c r="D92" s="101"/>
      <c r="E92" s="101"/>
      <c r="F92" s="101"/>
      <c r="G92" s="101"/>
      <c r="H92" s="101"/>
      <c r="I92" s="83">
        <v>59653</v>
      </c>
      <c r="J92" s="83">
        <v>3957</v>
      </c>
      <c r="K92" s="83" t="s">
        <v>459</v>
      </c>
      <c r="L92" s="83">
        <v>52332</v>
      </c>
      <c r="M92" s="83"/>
      <c r="N92" s="83" t="s">
        <v>460</v>
      </c>
    </row>
    <row r="93" spans="1:14" ht="24">
      <c r="A93" s="111" t="s">
        <v>461</v>
      </c>
      <c r="B93" s="101"/>
      <c r="C93" s="101"/>
      <c r="D93" s="101"/>
      <c r="E93" s="101"/>
      <c r="F93" s="101"/>
      <c r="G93" s="101"/>
      <c r="H93" s="101"/>
      <c r="I93" s="83">
        <v>407486</v>
      </c>
      <c r="J93" s="83">
        <v>66874</v>
      </c>
      <c r="K93" s="83" t="s">
        <v>462</v>
      </c>
      <c r="L93" s="83">
        <v>304224</v>
      </c>
      <c r="M93" s="83"/>
      <c r="N93" s="83" t="s">
        <v>460</v>
      </c>
    </row>
    <row r="94" spans="1:14" ht="12">
      <c r="A94" s="111" t="s">
        <v>346</v>
      </c>
      <c r="B94" s="101"/>
      <c r="C94" s="101"/>
      <c r="D94" s="101"/>
      <c r="E94" s="101"/>
      <c r="F94" s="101"/>
      <c r="G94" s="101"/>
      <c r="H94" s="101"/>
      <c r="I94" s="83">
        <v>60022</v>
      </c>
      <c r="J94" s="83"/>
      <c r="K94" s="83"/>
      <c r="L94" s="83"/>
      <c r="M94" s="83"/>
      <c r="N94" s="83"/>
    </row>
    <row r="95" spans="1:14" ht="12">
      <c r="A95" s="111" t="s">
        <v>347</v>
      </c>
      <c r="B95" s="101"/>
      <c r="C95" s="101"/>
      <c r="D95" s="101"/>
      <c r="E95" s="101"/>
      <c r="F95" s="101"/>
      <c r="G95" s="101"/>
      <c r="H95" s="101"/>
      <c r="I95" s="83">
        <v>30451</v>
      </c>
      <c r="J95" s="83"/>
      <c r="K95" s="83"/>
      <c r="L95" s="83"/>
      <c r="M95" s="83"/>
      <c r="N95" s="83"/>
    </row>
    <row r="96" spans="1:14" ht="12">
      <c r="A96" s="112" t="s">
        <v>463</v>
      </c>
      <c r="B96" s="100"/>
      <c r="C96" s="100"/>
      <c r="D96" s="100"/>
      <c r="E96" s="100"/>
      <c r="F96" s="100"/>
      <c r="G96" s="100"/>
      <c r="H96" s="100"/>
      <c r="I96" s="83"/>
      <c r="J96" s="83"/>
      <c r="K96" s="83"/>
      <c r="L96" s="83"/>
      <c r="M96" s="83"/>
      <c r="N96" s="83"/>
    </row>
    <row r="97" spans="1:14" ht="12">
      <c r="A97" s="111" t="s">
        <v>349</v>
      </c>
      <c r="B97" s="101"/>
      <c r="C97" s="101"/>
      <c r="D97" s="101"/>
      <c r="E97" s="101"/>
      <c r="F97" s="101"/>
      <c r="G97" s="101"/>
      <c r="H97" s="101"/>
      <c r="I97" s="83">
        <v>8061</v>
      </c>
      <c r="J97" s="83"/>
      <c r="K97" s="83"/>
      <c r="L97" s="83"/>
      <c r="M97" s="83"/>
      <c r="N97" s="83">
        <v>27.79</v>
      </c>
    </row>
    <row r="98" spans="1:14" ht="24">
      <c r="A98" s="111" t="s">
        <v>350</v>
      </c>
      <c r="B98" s="101"/>
      <c r="C98" s="101"/>
      <c r="D98" s="101"/>
      <c r="E98" s="101"/>
      <c r="F98" s="101"/>
      <c r="G98" s="101"/>
      <c r="H98" s="101"/>
      <c r="I98" s="83">
        <v>12276</v>
      </c>
      <c r="J98" s="83"/>
      <c r="K98" s="83"/>
      <c r="L98" s="83"/>
      <c r="M98" s="83"/>
      <c r="N98" s="83" t="s">
        <v>464</v>
      </c>
    </row>
    <row r="99" spans="1:14" ht="12">
      <c r="A99" s="111" t="s">
        <v>351</v>
      </c>
      <c r="B99" s="101"/>
      <c r="C99" s="101"/>
      <c r="D99" s="101"/>
      <c r="E99" s="101"/>
      <c r="F99" s="101"/>
      <c r="G99" s="101"/>
      <c r="H99" s="101"/>
      <c r="I99" s="83">
        <v>336</v>
      </c>
      <c r="J99" s="83"/>
      <c r="K99" s="83"/>
      <c r="L99" s="83"/>
      <c r="M99" s="83"/>
      <c r="N99" s="83"/>
    </row>
    <row r="100" spans="1:14" ht="12">
      <c r="A100" s="111" t="s">
        <v>352</v>
      </c>
      <c r="B100" s="101"/>
      <c r="C100" s="101"/>
      <c r="D100" s="101"/>
      <c r="E100" s="101"/>
      <c r="F100" s="101"/>
      <c r="G100" s="101"/>
      <c r="H100" s="101"/>
      <c r="I100" s="83">
        <v>19157</v>
      </c>
      <c r="J100" s="83"/>
      <c r="K100" s="83"/>
      <c r="L100" s="83"/>
      <c r="M100" s="83"/>
      <c r="N100" s="83"/>
    </row>
    <row r="101" spans="1:14" ht="12">
      <c r="A101" s="111" t="s">
        <v>436</v>
      </c>
      <c r="B101" s="101"/>
      <c r="C101" s="101"/>
      <c r="D101" s="101"/>
      <c r="E101" s="101"/>
      <c r="F101" s="101"/>
      <c r="G101" s="101"/>
      <c r="H101" s="101"/>
      <c r="I101" s="83">
        <v>29606</v>
      </c>
      <c r="J101" s="83"/>
      <c r="K101" s="83"/>
      <c r="L101" s="83"/>
      <c r="M101" s="83"/>
      <c r="N101" s="83">
        <v>22.87</v>
      </c>
    </row>
    <row r="102" spans="1:14" ht="12">
      <c r="A102" s="111" t="s">
        <v>437</v>
      </c>
      <c r="B102" s="101"/>
      <c r="C102" s="101"/>
      <c r="D102" s="101"/>
      <c r="E102" s="101"/>
      <c r="F102" s="101"/>
      <c r="G102" s="101"/>
      <c r="H102" s="101"/>
      <c r="I102" s="83">
        <v>271061</v>
      </c>
      <c r="J102" s="83"/>
      <c r="K102" s="83"/>
      <c r="L102" s="83"/>
      <c r="M102" s="83"/>
      <c r="N102" s="83"/>
    </row>
    <row r="103" spans="1:14" ht="24">
      <c r="A103" s="111" t="s">
        <v>438</v>
      </c>
      <c r="B103" s="101"/>
      <c r="C103" s="101"/>
      <c r="D103" s="101"/>
      <c r="E103" s="101"/>
      <c r="F103" s="101"/>
      <c r="G103" s="101"/>
      <c r="H103" s="101"/>
      <c r="I103" s="83">
        <v>133900</v>
      </c>
      <c r="J103" s="83"/>
      <c r="K103" s="83"/>
      <c r="L103" s="83"/>
      <c r="M103" s="83"/>
      <c r="N103" s="83" t="s">
        <v>439</v>
      </c>
    </row>
    <row r="104" spans="1:14" ht="24">
      <c r="A104" s="111" t="s">
        <v>441</v>
      </c>
      <c r="B104" s="101"/>
      <c r="C104" s="101"/>
      <c r="D104" s="101"/>
      <c r="E104" s="101"/>
      <c r="F104" s="101"/>
      <c r="G104" s="101"/>
      <c r="H104" s="101"/>
      <c r="I104" s="83">
        <v>23562</v>
      </c>
      <c r="J104" s="83"/>
      <c r="K104" s="83"/>
      <c r="L104" s="83"/>
      <c r="M104" s="83"/>
      <c r="N104" s="83" t="s">
        <v>428</v>
      </c>
    </row>
    <row r="105" spans="1:14" ht="24">
      <c r="A105" s="111" t="s">
        <v>353</v>
      </c>
      <c r="B105" s="101"/>
      <c r="C105" s="101"/>
      <c r="D105" s="101"/>
      <c r="E105" s="101"/>
      <c r="F105" s="101"/>
      <c r="G105" s="101"/>
      <c r="H105" s="101"/>
      <c r="I105" s="83">
        <v>497959</v>
      </c>
      <c r="J105" s="83"/>
      <c r="K105" s="83"/>
      <c r="L105" s="83"/>
      <c r="M105" s="83"/>
      <c r="N105" s="83" t="s">
        <v>460</v>
      </c>
    </row>
    <row r="106" spans="1:14" ht="12">
      <c r="A106" s="111" t="s">
        <v>354</v>
      </c>
      <c r="B106" s="101"/>
      <c r="C106" s="101"/>
      <c r="D106" s="101"/>
      <c r="E106" s="101"/>
      <c r="F106" s="101"/>
      <c r="G106" s="101"/>
      <c r="H106" s="101"/>
      <c r="I106" s="83"/>
      <c r="J106" s="83"/>
      <c r="K106" s="83"/>
      <c r="L106" s="83"/>
      <c r="M106" s="83"/>
      <c r="N106" s="83"/>
    </row>
    <row r="107" spans="1:14" ht="12">
      <c r="A107" s="111" t="s">
        <v>355</v>
      </c>
      <c r="B107" s="101"/>
      <c r="C107" s="101"/>
      <c r="D107" s="101"/>
      <c r="E107" s="101"/>
      <c r="F107" s="101"/>
      <c r="G107" s="101"/>
      <c r="H107" s="101"/>
      <c r="I107" s="83">
        <v>304224</v>
      </c>
      <c r="J107" s="83"/>
      <c r="K107" s="83"/>
      <c r="L107" s="83"/>
      <c r="M107" s="83"/>
      <c r="N107" s="83"/>
    </row>
    <row r="108" spans="1:14" ht="12">
      <c r="A108" s="111" t="s">
        <v>356</v>
      </c>
      <c r="B108" s="101"/>
      <c r="C108" s="101"/>
      <c r="D108" s="101"/>
      <c r="E108" s="101"/>
      <c r="F108" s="101"/>
      <c r="G108" s="101"/>
      <c r="H108" s="101"/>
      <c r="I108" s="83">
        <v>36388</v>
      </c>
      <c r="J108" s="83"/>
      <c r="K108" s="83"/>
      <c r="L108" s="83"/>
      <c r="M108" s="83"/>
      <c r="N108" s="83"/>
    </row>
    <row r="109" spans="1:14" ht="12">
      <c r="A109" s="111" t="s">
        <v>357</v>
      </c>
      <c r="B109" s="101"/>
      <c r="C109" s="101"/>
      <c r="D109" s="101"/>
      <c r="E109" s="101"/>
      <c r="F109" s="101"/>
      <c r="G109" s="101"/>
      <c r="H109" s="101"/>
      <c r="I109" s="83">
        <v>68243</v>
      </c>
      <c r="J109" s="83"/>
      <c r="K109" s="83"/>
      <c r="L109" s="83"/>
      <c r="M109" s="83"/>
      <c r="N109" s="83"/>
    </row>
    <row r="110" spans="1:14" ht="12">
      <c r="A110" s="111" t="s">
        <v>358</v>
      </c>
      <c r="B110" s="101"/>
      <c r="C110" s="101"/>
      <c r="D110" s="101"/>
      <c r="E110" s="101"/>
      <c r="F110" s="101"/>
      <c r="G110" s="101"/>
      <c r="H110" s="101"/>
      <c r="I110" s="83">
        <v>60022</v>
      </c>
      <c r="J110" s="83"/>
      <c r="K110" s="83"/>
      <c r="L110" s="83"/>
      <c r="M110" s="83"/>
      <c r="N110" s="83"/>
    </row>
    <row r="111" spans="1:14" ht="12">
      <c r="A111" s="111" t="s">
        <v>359</v>
      </c>
      <c r="B111" s="101"/>
      <c r="C111" s="101"/>
      <c r="D111" s="101"/>
      <c r="E111" s="101"/>
      <c r="F111" s="101"/>
      <c r="G111" s="101"/>
      <c r="H111" s="101"/>
      <c r="I111" s="83">
        <v>30451</v>
      </c>
      <c r="J111" s="83"/>
      <c r="K111" s="83"/>
      <c r="L111" s="83"/>
      <c r="M111" s="83"/>
      <c r="N111" s="83"/>
    </row>
    <row r="112" spans="1:14" ht="24">
      <c r="A112" s="112" t="s">
        <v>465</v>
      </c>
      <c r="B112" s="100"/>
      <c r="C112" s="100"/>
      <c r="D112" s="100"/>
      <c r="E112" s="100"/>
      <c r="F112" s="100"/>
      <c r="G112" s="100"/>
      <c r="H112" s="100"/>
      <c r="I112" s="83">
        <v>497959</v>
      </c>
      <c r="J112" s="83"/>
      <c r="K112" s="83"/>
      <c r="L112" s="83"/>
      <c r="M112" s="83"/>
      <c r="N112" s="83" t="s">
        <v>460</v>
      </c>
    </row>
    <row r="113" spans="1:13" ht="12">
      <c r="A113" s="84"/>
      <c r="B113" s="85"/>
      <c r="C113" s="85"/>
      <c r="D113" s="84"/>
      <c r="E113" s="73"/>
      <c r="F113" s="73"/>
      <c r="G113" s="73"/>
      <c r="H113" s="73"/>
      <c r="I113" s="86"/>
      <c r="J113" s="73"/>
      <c r="K113" s="73"/>
      <c r="L113" s="73"/>
      <c r="M113" s="73"/>
    </row>
    <row r="114" spans="1:13" ht="12">
      <c r="A114" s="84"/>
      <c r="B114" s="85"/>
      <c r="C114" s="85"/>
      <c r="D114" s="84"/>
      <c r="E114" s="73"/>
      <c r="F114" s="73"/>
      <c r="G114" s="73"/>
      <c r="H114" s="73"/>
      <c r="I114" s="86"/>
      <c r="J114" s="73"/>
      <c r="K114" s="73"/>
      <c r="L114" s="73"/>
      <c r="M114" s="73"/>
    </row>
    <row r="115" spans="1:13" ht="12">
      <c r="A115" s="84"/>
      <c r="B115" s="85"/>
      <c r="C115" s="87" t="s">
        <v>472</v>
      </c>
      <c r="D115" s="84"/>
      <c r="E115" s="73"/>
      <c r="F115" s="87" t="s">
        <v>316</v>
      </c>
      <c r="G115" s="87"/>
      <c r="H115" s="87"/>
      <c r="I115" s="73"/>
      <c r="J115" s="73"/>
      <c r="K115" s="73"/>
      <c r="L115" s="73"/>
      <c r="M115" s="73"/>
    </row>
  </sheetData>
  <sheetProtection password="C76D" sheet="1" selectLockedCells="1" selectUnlockedCells="1"/>
  <mergeCells count="85">
    <mergeCell ref="A110:H110"/>
    <mergeCell ref="A111:H111"/>
    <mergeCell ref="A112:H112"/>
    <mergeCell ref="A106:H106"/>
    <mergeCell ref="A107:H107"/>
    <mergeCell ref="A108:H108"/>
    <mergeCell ref="A109:H109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78:H78"/>
    <mergeCell ref="A79:N79"/>
    <mergeCell ref="A84:H84"/>
    <mergeCell ref="A85:H85"/>
    <mergeCell ref="A74:H74"/>
    <mergeCell ref="A75:H75"/>
    <mergeCell ref="A76:H76"/>
    <mergeCell ref="A77:H77"/>
    <mergeCell ref="A70:H70"/>
    <mergeCell ref="A71:H71"/>
    <mergeCell ref="A72:H72"/>
    <mergeCell ref="A73:H73"/>
    <mergeCell ref="A66:H66"/>
    <mergeCell ref="A67:H67"/>
    <mergeCell ref="A68:H68"/>
    <mergeCell ref="A69:H69"/>
    <mergeCell ref="A62:H62"/>
    <mergeCell ref="A63:H63"/>
    <mergeCell ref="A64:H64"/>
    <mergeCell ref="A65:H65"/>
    <mergeCell ref="A41:H41"/>
    <mergeCell ref="A42:H42"/>
    <mergeCell ref="A43:N43"/>
    <mergeCell ref="A61:H61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10:N10"/>
    <mergeCell ref="C11:E11"/>
    <mergeCell ref="D12:E12"/>
    <mergeCell ref="G17:G18"/>
    <mergeCell ref="M15:N16"/>
    <mergeCell ref="E15:G16"/>
    <mergeCell ref="J17:J18"/>
    <mergeCell ref="L17:L18"/>
    <mergeCell ref="A20:N20"/>
    <mergeCell ref="A26:H26"/>
    <mergeCell ref="A27:H27"/>
    <mergeCell ref="A28:H28"/>
    <mergeCell ref="N17:N18"/>
    <mergeCell ref="A15:A18"/>
    <mergeCell ref="D15:D18"/>
    <mergeCell ref="C15:C18"/>
    <mergeCell ref="B15:B18"/>
    <mergeCell ref="J12:M13"/>
    <mergeCell ref="I15:L16"/>
    <mergeCell ref="M17:M18"/>
    <mergeCell ref="H15:H18"/>
    <mergeCell ref="I17:I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50390625" style="13" customWidth="1"/>
    <col min="3" max="3" width="4.00390625" style="11" customWidth="1"/>
    <col min="4" max="4" width="63.375" style="4" customWidth="1"/>
    <col min="5" max="5" width="3.50390625" style="0" customWidth="1"/>
    <col min="6" max="6" width="48.375" style="0" customWidth="1"/>
    <col min="12" max="12" width="18.50390625" style="0" bestFit="1" customWidth="1"/>
  </cols>
  <sheetData>
    <row r="1" spans="1:6" ht="13.5" customHeight="1">
      <c r="A1" s="113" t="s">
        <v>232</v>
      </c>
      <c r="B1" s="114"/>
      <c r="C1" s="114"/>
      <c r="D1" s="114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6.2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6.2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6.2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6.25">
      <c r="A153" s="35"/>
      <c r="C153" s="25">
        <v>134</v>
      </c>
      <c r="D153" s="27" t="s">
        <v>37</v>
      </c>
      <c r="E153" s="23"/>
      <c r="F153" s="24"/>
    </row>
    <row r="154" spans="1:6" ht="26.2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Сафьянова Любовь Александровна</cp:lastModifiedBy>
  <cp:lastPrinted>2015-11-25T03:29:45Z</cp:lastPrinted>
  <dcterms:created xsi:type="dcterms:W3CDTF">2003-01-28T12:33:10Z</dcterms:created>
  <dcterms:modified xsi:type="dcterms:W3CDTF">2016-03-29T11:01:38Z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