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Лок.См.Расч.Баз.-Инд.Методом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'Лок.См.Расч.Баз.-Инд.Методом'!$15:$18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&lt;Обоснование (код) позиции&gt;
&lt;Примечание&gt;
-------------------------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------------------------------------------
&lt;Примечание&gt;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64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64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ценах&gt;
&lt;ЗПМ по позиции на единицу в базисных ценах&gt;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ценах&gt;&lt;Оборудование на единицу в базисных ценах&gt;
&lt;Формула базисной цены единицы&gt;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47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L47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47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<sst xmlns="http://schemas.openxmlformats.org/spreadsheetml/2006/main" count="159" uniqueCount="129">
  <si>
    <t>Заказчик</t>
  </si>
  <si>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</si>
  <si>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</si>
  <si>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</si>
  <si>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</si>
  <si>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</si>
  <si>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</si>
  <si>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</si>
  <si>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</si>
  <si>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</si>
  <si>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</si>
  <si>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</si>
  <si>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</si>
  <si>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</si>
  <si>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</si>
  <si>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</si>
  <si>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</si>
  <si>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</si>
  <si>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</si>
  <si>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</si>
  <si>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</si>
  <si>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</si>
  <si>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r>
      <t xml:space="preserve">Стоимость единицы                                        </t>
    </r>
    <r>
      <rPr>
        <i/>
        <sz val="9"/>
        <rFont val="Tahoma"/>
        <family val="2"/>
      </rPr>
      <t>(в базисном уровне цен)</t>
    </r>
  </si>
  <si>
    <r>
      <t xml:space="preserve">Общая стоимость                                                                    </t>
    </r>
    <r>
      <rPr>
        <i/>
        <sz val="9"/>
        <rFont val="Tahoma"/>
        <family val="2"/>
      </rPr>
      <t>(в текущем уровне цен)</t>
    </r>
  </si>
  <si>
    <t>материалы (оборуд.)</t>
  </si>
  <si>
    <t>Составил:____________________________</t>
  </si>
  <si>
    <t>Проверил:____________________________</t>
  </si>
  <si>
    <t>Раздел 1. Помещение чердака</t>
  </si>
  <si>
    <t>ФЕР12-01-013-03
-------------------------
Приказ Минстроя РФ от 30.01.14 №31/пр</t>
  </si>
  <si>
    <t xml:space="preserve">Утепление покрытий плитами: из минеральной ваты или перлита на битумной мастике в один слой, 100 м2 утепляемого покрытия
НР 96%=126%*(0.9*0.85) от ФОТ
СП 44%=65%*(0.85*0.8) от ФОТ
 </t>
  </si>
  <si>
    <t>4711,58
433,09</t>
  </si>
  <si>
    <t>132,25
7,43</t>
  </si>
  <si>
    <t xml:space="preserve">4146,24 
 </t>
  </si>
  <si>
    <t>12.31. Утепление покрытий плитами: из минеральной ваты или перлита на битумной мастике: ОЗП=15,76; ЭМ=9,38; ЗПМ=15,76; МАТ=7</t>
  </si>
  <si>
    <t>28218
2664</t>
  </si>
  <si>
    <t>45,54
0,55</t>
  </si>
  <si>
    <t>690,61
8,34</t>
  </si>
  <si>
    <t>ФССЦ-101-0078
-------------------------
Приказ Минстроя России от 12.11.14 №703/пр</t>
  </si>
  <si>
    <t xml:space="preserve">Битумы нефтяные строительные кровельные марки: БНК-45/190, БНК-45/180, т
 </t>
  </si>
  <si>
    <t xml:space="preserve">1530 
 </t>
  </si>
  <si>
    <t>Битумы нефтяные строительные кровельные марки: БНК-45/190, БНК-45/180; МАТ=13,273</t>
  </si>
  <si>
    <t>ФССЦ-101-0322
-------------------------
Приказ Минстроя России от 12.11.14 №703/пр</t>
  </si>
  <si>
    <t xml:space="preserve">Керосин для технических целей марок КТ-1, КТ-2, т
 </t>
  </si>
  <si>
    <t xml:space="preserve">2606,9 
 </t>
  </si>
  <si>
    <t>Керосин для технических целей марок KT-1, KT-2; МАТ=22,429</t>
  </si>
  <si>
    <t>ФССЦ-101-0594
-------------------------
Приказ Минстроя России от 12.11.14 №703/пр</t>
  </si>
  <si>
    <t xml:space="preserve">Мастика битумная кровельная горячая, т
 </t>
  </si>
  <si>
    <t xml:space="preserve">3390 
 </t>
  </si>
  <si>
    <t>Мастика битумная кровельная горячая; МАТ=10,646</t>
  </si>
  <si>
    <t>ФССЦ-104-0004
-------------------------
Приказ Минстроя России от 12.11.14 №703/пр</t>
  </si>
  <si>
    <t xml:space="preserve">Плиты из минеральной ваты: на синтетическом связующем М-125 (ГОСТ 9573-96), м3
 </t>
  </si>
  <si>
    <t xml:space="preserve">530 
 </t>
  </si>
  <si>
    <t>Плиты из минеральной ваты:на синтетическом связующем М-125 (ГОСТ 9573-82); МАТ=5,845</t>
  </si>
  <si>
    <t>ФЕР12-01-013-04
-------------------------
Приказ Минстроя РФ от 30.01.14 №31/пр</t>
  </si>
  <si>
    <t xml:space="preserve">Утепление покрытий плитами: на каждый последующий слой добавлять к расценке 12-01-013-03, 100 м2 утепляемого покрытия
(в 3 слоя ПЗ=2 (ОЗП=2; ЭМ=2 к расх.; ЗПМ=2; МАТ=2 к расх.; ТЗ=2; ТЗМ=2))
НР 96%=126%*(0.9*0.85) от ФОТ
СП 44%=65%*(0.85*0.8) от ФОТ
 </t>
  </si>
  <si>
    <t>4418,66
335,32</t>
  </si>
  <si>
    <t>126,55
7,43</t>
  </si>
  <si>
    <t xml:space="preserve">3956,79 
 </t>
  </si>
  <si>
    <t>54005
5327</t>
  </si>
  <si>
    <t>70,52
1,1</t>
  </si>
  <si>
    <t>1069,44
16,68</t>
  </si>
  <si>
    <t>Прайс-лист</t>
  </si>
  <si>
    <t xml:space="preserve">ТЕХНОРУФ 45 плоская кровля в один слой. Плотность 140 кг/м3. Цена: 5 300,00 / 1,18 / 5,85 = 767,78, м3
 </t>
  </si>
  <si>
    <t xml:space="preserve">767,78 
 </t>
  </si>
  <si>
    <t>Общеотраслевое строительство: ОЗП=15,76; ЭМ=9,11; ЗПМ=15,76; МАТ=5,85</t>
  </si>
  <si>
    <t>ФЕРр58-13-1
-------------------------
Приказ Минстроя РФ от 30.01.14 №31/пр</t>
  </si>
  <si>
    <t xml:space="preserve">Устройство покрытия из рулонных материалов: насухо без промазки кромок, 100 м2 кровли
НР 74%=87%*0.85 от ФОТ
СП 52%=65%*0.8 от ФОТ
 </t>
  </si>
  <si>
    <t>924,81
36,25</t>
  </si>
  <si>
    <t xml:space="preserve">883,33 
 </t>
  </si>
  <si>
    <t>84.34 Устройство покрытия из рулонных материалов: насухо без промазки кромок: ОЗП=15,76; ЭМ=11,65; ЗПМ=15,76; МАТ=5,21</t>
  </si>
  <si>
    <t>ФССЦ-101-0852
-------------------------
Приказ Минстроя России от 12.11.14 №703/пр</t>
  </si>
  <si>
    <t xml:space="preserve">Исключить: Рубероид кровельный с крупнозернистой посыпкой марки: РКК-350б, м2
 </t>
  </si>
  <si>
    <t xml:space="preserve">7,46 
 </t>
  </si>
  <si>
    <t>Рубероид кровельный с крупнозернистой посыпкой марки: РКК-350б; МАТ=5,235</t>
  </si>
  <si>
    <t>ФССЦ-101-7194
-------------------------
Приказ Минстроя России от 12.11.14 №703/пр</t>
  </si>
  <si>
    <t xml:space="preserve">Добавить: ИЗОСПАН: А, 10 м2
 </t>
  </si>
  <si>
    <t>174,3975
1743,975/10</t>
  </si>
  <si>
    <t xml:space="preserve">39,2 
 </t>
  </si>
  <si>
    <t>ИЗОСПАН: А; МАТ=5,199</t>
  </si>
  <si>
    <t>Итого прямые затраты по разделу в текущих ценах</t>
  </si>
  <si>
    <t>55739
5327</t>
  </si>
  <si>
    <t>1828,6
25,02</t>
  </si>
  <si>
    <t>Итого прямые затраты по разделу с учетом коэффициентов к итогам</t>
  </si>
  <si>
    <t>83332
7991</t>
  </si>
  <si>
    <t>2511,13
37,54</t>
  </si>
  <si>
    <t>Накладные расходы</t>
  </si>
  <si>
    <t>Сметная прибыль</t>
  </si>
  <si>
    <t>Итого по разделу 1 Помещение чердака</t>
  </si>
  <si>
    <t>ФССЦпг-03-02-01-200
-------------------------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</si>
  <si>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 класс груза, 1 т груза
НР 0%=0%*0.85 от ФОТ
СП 0%=0%*0.8 от ФОТ
 </t>
  </si>
  <si>
    <t xml:space="preserve"> 
 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</si>
  <si>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 класс груза; ЭМ=11,65</t>
  </si>
  <si>
    <t>ФССЦпг-03-02-04-200
-------------------------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</si>
  <si>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IV класс груза, 1 т груза
НР 0%=0%*0.85 от ФОТ
СП 0%=0%*0.8 от ФОТ
 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</si>
  <si>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IV класс груза; ЭМ=11,65</t>
  </si>
  <si>
    <t>Перевозка на пароме (Каргасок - Колтогорск - Каргасок)</t>
  </si>
  <si>
    <t>Прайс-лист (тарифы)
ООО "Северные переправы"</t>
  </si>
  <si>
    <t>Итого прямые затраты по смете в текущих ценах</t>
  </si>
  <si>
    <t>Итого прямые затраты по смете с учетом коэффициентов к итогам</t>
  </si>
  <si>
    <t xml:space="preserve">  В том числе, справочно:</t>
  </si>
  <si>
    <t xml:space="preserve">   МДС35-IV п.4.7.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1, 6)</t>
  </si>
  <si>
    <t>13704
1332</t>
  </si>
  <si>
    <t>264,0075
6,255</t>
  </si>
  <si>
    <t xml:space="preserve">   МДС35 пр.1 т.1 п.3. Производство строительных и других работ в существующих зданиях и сооружениях в стесненных условиях: с наличием в зоне производства работ действующего технологического оборудования (станков, установок, кранов и т.п.) или загромождающих предметов (лабораторное оборудование, мебель и т. п.) или движения транспорта по внутрицеховым путям ОЗП=1,2; ЭМ=1,2; ЗПМ=1,2; ТЗ=1,2; ТЗМ=1,2  (Поз. 1, 6)</t>
  </si>
  <si>
    <t>404,812
6,256</t>
  </si>
  <si>
    <t xml:space="preserve">   МДС35 пр.1 т.3 п.2. Производство ремонтных работ в существующих зданиях и сооружениях в стесненных условиях: с наличием в зоне производства работ действующего технологического оборудования (станков, установок, кранов и т.п.) или загромождающих предметов (лабораторное оборудование, мебель и т. п.), или движения транспорта по внутрицеховым путям (с учетом АП-3230/06 пр.2 п.2) ОЗП=1,2; ЭМ=1,2; ЗПМ=1,2; ТЗ=1,2; ТЗМ=1,2  (Поз. 10)</t>
  </si>
  <si>
    <t xml:space="preserve">   74% =  87%*0.85 ФОТ (от 10397) (Поз. 10)</t>
  </si>
  <si>
    <t xml:space="preserve">   96% =  126%*(0.9*0.85) ФОТ (от 372024) (Поз. 1, 6)</t>
  </si>
  <si>
    <t xml:space="preserve">   44% =  65%*(0.85*0.8) ФОТ (от 372024) (Поз. 1, 6)</t>
  </si>
  <si>
    <t xml:space="preserve">   52% =  65%*0.8 ФОТ (от 10397) (Поз. 10)</t>
  </si>
  <si>
    <t xml:space="preserve">  Итого</t>
  </si>
  <si>
    <t>Составлен(а) в текущих ценах по состоянию на 3 кв. 2016 года</t>
  </si>
  <si>
    <t>Капитальный ремонт крыши многоквартирного дома  по адресу: Томская область, г. Стрежевой, ул. Молодежная, 21</t>
  </si>
  <si>
    <t>ЛОКАЛЬНЫЙ СМЕТНЫЙ РАСЧЕТ №  02-01-01-Доп</t>
  </si>
  <si>
    <t>на   Утепление в помещении чердака</t>
  </si>
  <si>
    <t>234,29925
1516,5*3*0,05*1,03</t>
  </si>
  <si>
    <t>Раздел 2. ЗАТРАТЫ ПО ДОСТАВКЕ МАТЕРИАЛОВ (маршрут г. Томск - г. Каргасок, расстояние 427 км)</t>
  </si>
  <si>
    <t>ФССЦпг-03-02-01-201
-------------------------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</si>
  <si>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 класс груза, 1 т груза
(до расстояния 427 км 427-200=227 ПЗ=227 (ОЗП=227; ЭМ=227 к расх.; ЗПМ=227; МАТ=227 к расх.; ТЗ=227; ТЗМ=227))
НР 0%=0%*0.85 от ФОТ
СП 0%=0%*0.8 от ФОТ
 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</si>
  <si>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 класс груза; ЭМ=11,65</t>
  </si>
  <si>
    <t>ФССЦпг-03-02-04-201
-------------------------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</si>
  <si>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IV класс груза, 1 т груза
(до расстояния 427 км 427-200=227 ПЗ=227 (ОЗП=227; ЭМ=227 к расх.; ЗПМ=227; МАТ=227 к расх.; ТЗ=227; ТЗМ=227))
НР 0%=0%*0.85 от ФОТ
СП 0%=0%*0.8 от ФОТ
 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</si>
  <si>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IV класс груза; ЭМ=11,65</t>
  </si>
  <si>
    <t>Итого по разделу 2 ЗАТРАТЫ ПО ДОСТАВКЕ МАТЕРИАЛОВ (маршрут г. Томск - г. Каргасок, расстояние 427 км)</t>
  </si>
  <si>
    <t>Перевозка техники паромом: тягач с полуприцепом свыше 18-ти и до 20-ти метров (включительно) 56500,00/9,05=6243,09, машин
НР 0%=0%*0.85 от ФОТ
СП 0%=0%*0.8 от ФОТ
------------------------------------------
ООО "Северные переправы"</t>
  </si>
  <si>
    <t>575780
5327</t>
  </si>
  <si>
    <t>603373
7991</t>
  </si>
  <si>
    <t>Проведена проверка достоверности определения сметной стоимости</t>
  </si>
  <si>
    <t>Основание:  Техническое решение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</si>
</sst>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[$-FC19]d\ mmmm\ yyy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9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b/>
      <sz val="10"/>
      <name val="Tahoma"/>
      <family val="2"/>
    </font>
    <font>
      <i/>
      <sz val="8"/>
      <name val="Tahoma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1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2" fillId="0" borderId="1">
      <alignment horizontal="center"/>
      <protection/>
    </xf>
    <xf numFmtId="0" fontId="37" fillId="27" borderId="3" applyNumberFormat="0" applyAlignment="0" applyProtection="0"/>
    <xf numFmtId="0" fontId="38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43" fillId="28" borderId="8" applyNumberFormat="0" applyAlignment="0" applyProtection="0"/>
    <xf numFmtId="0" fontId="2" fillId="0" borderId="1">
      <alignment horizontal="center" wrapText="1"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1">
      <alignment horizontal="center"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/>
      <protection/>
    </xf>
    <xf numFmtId="0" fontId="48" fillId="0" borderId="10" applyNumberFormat="0" applyFill="0" applyAlignment="0" applyProtection="0"/>
    <xf numFmtId="0" fontId="2" fillId="0" borderId="0">
      <alignment horizontal="center" vertical="top" wrapText="1"/>
      <protection/>
    </xf>
    <xf numFmtId="0" fontId="49" fillId="0" borderId="0" applyNumberFormat="0" applyFill="0" applyBorder="0" applyAlignment="0" applyProtection="0"/>
    <xf numFmtId="0" fontId="2" fillId="0" borderId="0" applyProtection="0">
      <alignment horizontal="right" indent="1"/>
    </xf>
    <xf numFmtId="0" fontId="2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/>
    </xf>
    <xf numFmtId="0" fontId="2" fillId="0" borderId="0" xfId="54" applyFont="1" applyBorder="1" applyAlignment="1">
      <alignment horizontal="center" wrapText="1"/>
      <protection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 horizontal="center" vertical="top"/>
    </xf>
    <xf numFmtId="0" fontId="9" fillId="0" borderId="0" xfId="68" applyFont="1" applyAlignment="1" quotePrefix="1">
      <alignment horizontal="left"/>
    </xf>
    <xf numFmtId="0" fontId="9" fillId="0" borderId="0" xfId="69" applyFont="1" applyAlignment="1">
      <alignment horizontal="left"/>
      <protection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 quotePrefix="1">
      <alignment horizontal="right" vertical="top"/>
    </xf>
    <xf numFmtId="0" fontId="9" fillId="0" borderId="0" xfId="0" applyFont="1" applyFill="1" applyBorder="1" applyAlignment="1" quotePrefix="1">
      <alignment horizontal="left" vertical="top"/>
    </xf>
    <xf numFmtId="0" fontId="6" fillId="0" borderId="0" xfId="0" applyFont="1" applyBorder="1" applyAlignment="1">
      <alignment horizontal="right" vertical="top" wrapText="1"/>
    </xf>
    <xf numFmtId="0" fontId="9" fillId="0" borderId="0" xfId="0" applyFont="1" applyBorder="1" applyAlignment="1" quotePrefix="1">
      <alignment horizontal="left" vertical="top"/>
    </xf>
    <xf numFmtId="0" fontId="9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72" applyFont="1" applyAlignment="1">
      <alignment horizontal="left" vertical="top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wrapText="1"/>
    </xf>
    <xf numFmtId="0" fontId="6" fillId="0" borderId="1" xfId="0" applyFont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8" fillId="0" borderId="12" xfId="54" applyFont="1" applyBorder="1" applyAlignment="1">
      <alignment horizontal="center" wrapText="1"/>
      <protection/>
    </xf>
    <xf numFmtId="49" fontId="8" fillId="0" borderId="0" xfId="0" applyNumberFormat="1" applyFont="1" applyBorder="1" applyAlignment="1">
      <alignment horizontal="left" vertical="top"/>
    </xf>
    <xf numFmtId="0" fontId="8" fillId="0" borderId="0" xfId="68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68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11" fillId="0" borderId="0" xfId="68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1" xfId="68" applyFont="1" applyBorder="1" applyAlignment="1">
      <alignment horizontal="left"/>
    </xf>
    <xf numFmtId="0" fontId="8" fillId="0" borderId="1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righ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right" vertical="top" wrapText="1"/>
    </xf>
    <xf numFmtId="0" fontId="5" fillId="0" borderId="12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6" fillId="0" borderId="1" xfId="52" applyFont="1" applyBorder="1" applyAlignment="1">
      <alignment horizontal="right" vertical="top" wrapText="1"/>
      <protection/>
    </xf>
    <xf numFmtId="0" fontId="5" fillId="0" borderId="1" xfId="52" applyFont="1" applyBorder="1" applyAlignment="1">
      <alignment horizontal="right" vertical="top" wrapText="1"/>
      <protection/>
    </xf>
    <xf numFmtId="0" fontId="51" fillId="0" borderId="0" xfId="0" applyFont="1" applyBorder="1" applyAlignment="1" quotePrefix="1">
      <alignment horizontal="center" vertical="top"/>
    </xf>
    <xf numFmtId="0" fontId="6" fillId="0" borderId="1" xfId="52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6" fillId="0" borderId="12" xfId="0" applyFont="1" applyBorder="1" applyAlignment="1" quotePrefix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 quotePrefix="1">
      <alignment horizontal="center" vertical="center" wrapText="1"/>
    </xf>
    <xf numFmtId="0" fontId="9" fillId="0" borderId="0" xfId="68" applyFont="1" applyAlignment="1">
      <alignment horizontal="left"/>
    </xf>
    <xf numFmtId="0" fontId="6" fillId="0" borderId="15" xfId="0" applyFont="1" applyBorder="1" applyAlignment="1" quotePrefix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1" xfId="68" applyFont="1" applyBorder="1">
      <alignment horizontal="right" indent="1"/>
    </xf>
    <xf numFmtId="2" fontId="9" fillId="0" borderId="22" xfId="68" applyNumberFormat="1" applyFont="1" applyBorder="1">
      <alignment horizontal="right" inden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showGridLines="0" tabSelected="1" zoomScalePageLayoutView="0" workbookViewId="0" topLeftCell="A1">
      <selection activeCell="P4" sqref="P4"/>
    </sheetView>
  </sheetViews>
  <sheetFormatPr defaultColWidth="9.125" defaultRowHeight="12.75"/>
  <cols>
    <col min="1" max="1" width="3.50390625" style="3" customWidth="1"/>
    <col min="2" max="2" width="14.875" style="3" customWidth="1"/>
    <col min="3" max="3" width="28.875" style="3" customWidth="1"/>
    <col min="4" max="4" width="7.50390625" style="3" customWidth="1"/>
    <col min="5" max="5" width="10.50390625" style="4" customWidth="1"/>
    <col min="6" max="6" width="9.50390625" style="4" customWidth="1"/>
    <col min="7" max="7" width="8.875" style="4" customWidth="1"/>
    <col min="8" max="8" width="19.625" style="4" customWidth="1"/>
    <col min="9" max="9" width="11.125" style="4" customWidth="1"/>
    <col min="10" max="10" width="8.125" style="4" customWidth="1"/>
    <col min="11" max="11" width="8.625" style="4" customWidth="1"/>
    <col min="12" max="12" width="8.50390625" style="4" customWidth="1"/>
    <col min="13" max="13" width="6.875" style="4" customWidth="1"/>
    <col min="14" max="14" width="7.50390625" style="2" customWidth="1"/>
    <col min="15" max="15" width="9.125" style="2" customWidth="1"/>
    <col min="16" max="16" width="19.625" style="2" customWidth="1"/>
    <col min="17" max="16384" width="9.125" style="2" customWidth="1"/>
  </cols>
  <sheetData>
    <row r="1" spans="1:14" s="1" customFormat="1" ht="12.75">
      <c r="A1" s="7"/>
      <c r="B1" s="43"/>
      <c r="C1" s="7"/>
      <c r="D1" s="44"/>
      <c r="E1" s="45"/>
      <c r="F1" s="46" t="s">
        <v>112</v>
      </c>
      <c r="G1" s="45"/>
      <c r="H1" s="47"/>
      <c r="I1" s="7"/>
      <c r="J1" s="7"/>
      <c r="K1" s="7"/>
      <c r="L1" s="7"/>
      <c r="M1" s="7"/>
      <c r="N1" s="8"/>
    </row>
    <row r="2" spans="1:14" s="1" customFormat="1" ht="12.75">
      <c r="A2" s="48" t="s">
        <v>5</v>
      </c>
      <c r="B2" s="43"/>
      <c r="C2" s="8"/>
      <c r="D2" s="47"/>
      <c r="E2" s="44"/>
      <c r="F2" s="9" t="s">
        <v>1</v>
      </c>
      <c r="G2" s="9"/>
      <c r="H2" s="8"/>
      <c r="I2" s="10"/>
      <c r="J2" s="48"/>
      <c r="K2" s="48" t="s">
        <v>6</v>
      </c>
      <c r="L2" s="48"/>
      <c r="M2" s="7"/>
      <c r="N2" s="8"/>
    </row>
    <row r="3" spans="1:14" s="1" customFormat="1" ht="12.75">
      <c r="A3" s="48" t="s">
        <v>7</v>
      </c>
      <c r="B3" s="8"/>
      <c r="C3" s="8"/>
      <c r="D3" s="8"/>
      <c r="E3" s="7"/>
      <c r="F3" s="7"/>
      <c r="G3" s="7"/>
      <c r="H3" s="7"/>
      <c r="I3" s="7"/>
      <c r="J3" s="48"/>
      <c r="K3" s="48" t="s">
        <v>0</v>
      </c>
      <c r="L3" s="48"/>
      <c r="M3" s="7"/>
      <c r="N3" s="8"/>
    </row>
    <row r="4" spans="1:14" s="1" customFormat="1" ht="12.75">
      <c r="A4" s="7"/>
      <c r="B4" s="7"/>
      <c r="C4" s="7"/>
      <c r="D4" s="8"/>
      <c r="E4" s="44"/>
      <c r="F4" s="49" t="s">
        <v>113</v>
      </c>
      <c r="G4" s="7"/>
      <c r="H4" s="8"/>
      <c r="I4" s="7"/>
      <c r="J4" s="7"/>
      <c r="K4" s="7"/>
      <c r="L4" s="7"/>
      <c r="M4" s="7"/>
      <c r="N4" s="8"/>
    </row>
    <row r="5" spans="1:14" s="1" customFormat="1" ht="12.75">
      <c r="A5" s="7"/>
      <c r="B5" s="7"/>
      <c r="C5" s="7"/>
      <c r="D5" s="8"/>
      <c r="E5" s="44"/>
      <c r="F5" s="7" t="s">
        <v>2</v>
      </c>
      <c r="G5" s="7"/>
      <c r="H5" s="8"/>
      <c r="I5" s="7"/>
      <c r="J5" s="7"/>
      <c r="K5" s="7"/>
      <c r="L5" s="7"/>
      <c r="M5" s="7"/>
      <c r="N5" s="8"/>
    </row>
    <row r="6" spans="1:14" s="1" customFormat="1" ht="12.75">
      <c r="A6" s="7"/>
      <c r="B6" s="7"/>
      <c r="C6" s="7"/>
      <c r="D6" s="8"/>
      <c r="E6" s="7"/>
      <c r="F6" s="7"/>
      <c r="G6" s="7"/>
      <c r="H6" s="7"/>
      <c r="I6" s="7"/>
      <c r="J6" s="7"/>
      <c r="K6" s="7"/>
      <c r="L6" s="7"/>
      <c r="M6" s="7"/>
      <c r="N6" s="8"/>
    </row>
    <row r="7" spans="1:14" s="1" customFormat="1" ht="12.75">
      <c r="A7" s="7"/>
      <c r="B7" s="7"/>
      <c r="C7" s="50"/>
      <c r="D7" s="51" t="s">
        <v>114</v>
      </c>
      <c r="E7" s="52"/>
      <c r="F7" s="52"/>
      <c r="G7" s="52"/>
      <c r="H7" s="52"/>
      <c r="I7" s="10"/>
      <c r="J7" s="10"/>
      <c r="K7" s="10"/>
      <c r="L7" s="10"/>
      <c r="M7" s="7"/>
      <c r="N7" s="8"/>
    </row>
    <row r="8" spans="1:14" s="1" customFormat="1" ht="12.75">
      <c r="A8" s="7"/>
      <c r="B8" s="7"/>
      <c r="C8" s="7"/>
      <c r="D8" s="11" t="s">
        <v>20</v>
      </c>
      <c r="E8" s="9"/>
      <c r="F8" s="9"/>
      <c r="G8" s="9"/>
      <c r="H8" s="8"/>
      <c r="I8" s="10"/>
      <c r="J8" s="10"/>
      <c r="K8" s="10"/>
      <c r="L8" s="10"/>
      <c r="M8" s="7"/>
      <c r="N8" s="8"/>
    </row>
    <row r="9" spans="1:14" s="1" customFormat="1" ht="7.5" customHeight="1">
      <c r="A9" s="12"/>
      <c r="B9" s="12"/>
      <c r="C9" s="7"/>
      <c r="D9" s="8"/>
      <c r="E9" s="7"/>
      <c r="F9" s="7"/>
      <c r="G9" s="7"/>
      <c r="H9" s="7"/>
      <c r="I9" s="7"/>
      <c r="J9" s="7"/>
      <c r="K9" s="8"/>
      <c r="L9" s="8"/>
      <c r="M9" s="7"/>
      <c r="N9" s="8"/>
    </row>
    <row r="10" spans="1:14" ht="12.75">
      <c r="A10" s="83" t="s">
        <v>128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ht="12.75">
      <c r="A11" s="13" t="s">
        <v>10</v>
      </c>
      <c r="B11" s="14"/>
      <c r="C11" s="100">
        <v>2621532</v>
      </c>
      <c r="D11" s="100"/>
      <c r="E11" s="100"/>
      <c r="F11" s="15" t="s">
        <v>9</v>
      </c>
      <c r="G11" s="16"/>
      <c r="H11" s="16"/>
      <c r="I11" s="16"/>
      <c r="J11" s="16"/>
      <c r="K11" s="17"/>
      <c r="L11" s="17"/>
      <c r="M11" s="17"/>
      <c r="N11" s="18"/>
    </row>
    <row r="12" spans="1:14" ht="12.75">
      <c r="A12" s="13" t="s">
        <v>19</v>
      </c>
      <c r="B12" s="14"/>
      <c r="C12" s="19"/>
      <c r="D12" s="101">
        <v>382421</v>
      </c>
      <c r="E12" s="101"/>
      <c r="F12" s="15" t="s">
        <v>9</v>
      </c>
      <c r="G12" s="16"/>
      <c r="H12" s="16"/>
      <c r="I12" s="16"/>
      <c r="J12" s="16"/>
      <c r="K12" s="17"/>
      <c r="L12" s="17"/>
      <c r="M12" s="17"/>
      <c r="N12" s="18"/>
    </row>
    <row r="13" spans="1:14" ht="12.75">
      <c r="A13" s="13" t="s">
        <v>111</v>
      </c>
      <c r="B13" s="18"/>
      <c r="C13" s="20"/>
      <c r="D13" s="21"/>
      <c r="E13" s="22"/>
      <c r="F13" s="23"/>
      <c r="G13" s="24"/>
      <c r="H13" s="67" t="s">
        <v>127</v>
      </c>
      <c r="I13" s="67"/>
      <c r="J13" s="67"/>
      <c r="K13" s="67"/>
      <c r="L13" s="67"/>
      <c r="M13" s="67"/>
      <c r="N13" s="67"/>
    </row>
    <row r="14" spans="1:14" ht="11.25" customHeight="1">
      <c r="A14" s="25"/>
      <c r="B14" s="15"/>
      <c r="C14" s="15"/>
      <c r="D14" s="25"/>
      <c r="E14" s="16"/>
      <c r="F14" s="16"/>
      <c r="G14" s="16"/>
      <c r="H14" s="19"/>
      <c r="I14" s="16"/>
      <c r="J14" s="16"/>
      <c r="K14" s="16"/>
      <c r="L14" s="16"/>
      <c r="M14" s="16"/>
      <c r="N14" s="18"/>
    </row>
    <row r="15" spans="1:14" ht="12.75" customHeight="1">
      <c r="A15" s="79" t="s">
        <v>3</v>
      </c>
      <c r="B15" s="79" t="s">
        <v>16</v>
      </c>
      <c r="C15" s="82" t="s">
        <v>21</v>
      </c>
      <c r="D15" s="82" t="s">
        <v>17</v>
      </c>
      <c r="E15" s="88" t="s">
        <v>22</v>
      </c>
      <c r="F15" s="89"/>
      <c r="G15" s="90"/>
      <c r="H15" s="82" t="s">
        <v>4</v>
      </c>
      <c r="I15" s="88" t="s">
        <v>23</v>
      </c>
      <c r="J15" s="94"/>
      <c r="K15" s="94"/>
      <c r="L15" s="95"/>
      <c r="M15" s="84" t="s">
        <v>18</v>
      </c>
      <c r="N15" s="85"/>
    </row>
    <row r="16" spans="1:14" s="5" customFormat="1" ht="38.25" customHeight="1">
      <c r="A16" s="80"/>
      <c r="B16" s="80"/>
      <c r="C16" s="80"/>
      <c r="D16" s="80"/>
      <c r="E16" s="91"/>
      <c r="F16" s="92"/>
      <c r="G16" s="93"/>
      <c r="H16" s="80"/>
      <c r="I16" s="96"/>
      <c r="J16" s="97"/>
      <c r="K16" s="97"/>
      <c r="L16" s="98"/>
      <c r="M16" s="86"/>
      <c r="N16" s="87"/>
    </row>
    <row r="17" spans="1:14" s="5" customFormat="1" ht="12.75" customHeight="1">
      <c r="A17" s="80"/>
      <c r="B17" s="80"/>
      <c r="C17" s="80"/>
      <c r="D17" s="80"/>
      <c r="E17" s="36" t="s">
        <v>12</v>
      </c>
      <c r="F17" s="36" t="s">
        <v>14</v>
      </c>
      <c r="G17" s="77" t="s">
        <v>24</v>
      </c>
      <c r="H17" s="80"/>
      <c r="I17" s="77" t="s">
        <v>12</v>
      </c>
      <c r="J17" s="77" t="s">
        <v>15</v>
      </c>
      <c r="K17" s="36" t="s">
        <v>14</v>
      </c>
      <c r="L17" s="77" t="s">
        <v>24</v>
      </c>
      <c r="M17" s="99" t="s">
        <v>8</v>
      </c>
      <c r="N17" s="77" t="s">
        <v>12</v>
      </c>
    </row>
    <row r="18" spans="1:14" s="5" customFormat="1" ht="11.25" customHeight="1">
      <c r="A18" s="81"/>
      <c r="B18" s="81"/>
      <c r="C18" s="81"/>
      <c r="D18" s="81"/>
      <c r="E18" s="37" t="s">
        <v>11</v>
      </c>
      <c r="F18" s="36" t="s">
        <v>13</v>
      </c>
      <c r="G18" s="78"/>
      <c r="H18" s="81"/>
      <c r="I18" s="78"/>
      <c r="J18" s="78"/>
      <c r="K18" s="36" t="s">
        <v>13</v>
      </c>
      <c r="L18" s="78"/>
      <c r="M18" s="78"/>
      <c r="N18" s="78"/>
    </row>
    <row r="19" spans="1:20" ht="12.75">
      <c r="A19" s="41">
        <v>1</v>
      </c>
      <c r="B19" s="41">
        <v>2</v>
      </c>
      <c r="C19" s="41">
        <v>3</v>
      </c>
      <c r="D19" s="41">
        <v>4</v>
      </c>
      <c r="E19" s="41">
        <v>5</v>
      </c>
      <c r="F19" s="41">
        <v>6</v>
      </c>
      <c r="G19" s="41">
        <v>7</v>
      </c>
      <c r="H19" s="41">
        <v>8</v>
      </c>
      <c r="I19" s="41">
        <v>9</v>
      </c>
      <c r="J19" s="41">
        <v>10</v>
      </c>
      <c r="K19" s="41">
        <v>11</v>
      </c>
      <c r="L19" s="41">
        <v>12</v>
      </c>
      <c r="M19" s="41">
        <v>13</v>
      </c>
      <c r="N19" s="41">
        <v>14</v>
      </c>
      <c r="O19" s="6"/>
      <c r="P19" s="6"/>
      <c r="Q19" s="6"/>
      <c r="R19" s="6"/>
      <c r="S19" s="6"/>
      <c r="T19" s="6"/>
    </row>
    <row r="20" spans="1:14" ht="17.25" customHeight="1">
      <c r="A20" s="70" t="s">
        <v>27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</row>
    <row r="21" spans="1:14" ht="63">
      <c r="A21" s="54">
        <v>1</v>
      </c>
      <c r="B21" s="55" t="s">
        <v>28</v>
      </c>
      <c r="C21" s="55" t="s">
        <v>29</v>
      </c>
      <c r="D21" s="54">
        <v>15.165</v>
      </c>
      <c r="E21" s="56" t="s">
        <v>30</v>
      </c>
      <c r="F21" s="56" t="s">
        <v>31</v>
      </c>
      <c r="G21" s="56" t="s">
        <v>32</v>
      </c>
      <c r="H21" s="53" t="s">
        <v>33</v>
      </c>
      <c r="I21" s="57">
        <v>611204</v>
      </c>
      <c r="J21" s="56">
        <v>142842</v>
      </c>
      <c r="K21" s="56" t="s">
        <v>34</v>
      </c>
      <c r="L21" s="56" t="str">
        <f>IF(15.165*4146.24=0," ",TEXT(,ROUND((15.165*4146.24*7),2)))</f>
        <v>440144.11</v>
      </c>
      <c r="M21" s="56" t="s">
        <v>35</v>
      </c>
      <c r="N21" s="56" t="s">
        <v>36</v>
      </c>
    </row>
    <row r="22" spans="1:14" ht="52.5">
      <c r="A22" s="54">
        <v>2</v>
      </c>
      <c r="B22" s="55" t="s">
        <v>37</v>
      </c>
      <c r="C22" s="55" t="s">
        <v>38</v>
      </c>
      <c r="D22" s="54">
        <v>-0.3791</v>
      </c>
      <c r="E22" s="56">
        <v>1530</v>
      </c>
      <c r="F22" s="56"/>
      <c r="G22" s="56" t="s">
        <v>39</v>
      </c>
      <c r="H22" s="53" t="s">
        <v>40</v>
      </c>
      <c r="I22" s="57">
        <v>-7699</v>
      </c>
      <c r="J22" s="56"/>
      <c r="K22" s="56"/>
      <c r="L22" s="56" t="str">
        <f>IF(-0.3791*1530=0," ",TEXT(,ROUND((-0.3791*1530*13.273),2)))</f>
        <v>-7698.65</v>
      </c>
      <c r="M22" s="56"/>
      <c r="N22" s="56"/>
    </row>
    <row r="23" spans="1:14" ht="52.5">
      <c r="A23" s="54">
        <v>3</v>
      </c>
      <c r="B23" s="55" t="s">
        <v>41</v>
      </c>
      <c r="C23" s="55" t="s">
        <v>42</v>
      </c>
      <c r="D23" s="54">
        <v>-0.8796</v>
      </c>
      <c r="E23" s="56">
        <v>2606.9</v>
      </c>
      <c r="F23" s="56"/>
      <c r="G23" s="56" t="s">
        <v>43</v>
      </c>
      <c r="H23" s="53" t="s">
        <v>44</v>
      </c>
      <c r="I23" s="57">
        <v>-51430</v>
      </c>
      <c r="J23" s="56"/>
      <c r="K23" s="56"/>
      <c r="L23" s="56" t="str">
        <f>IF(-0.8796*2606.9=0," ",TEXT(,ROUND((-0.8796*2606.9*22.429),2)))</f>
        <v>-51430.35</v>
      </c>
      <c r="M23" s="56"/>
      <c r="N23" s="56"/>
    </row>
    <row r="24" spans="1:14" ht="52.5">
      <c r="A24" s="54">
        <v>4</v>
      </c>
      <c r="B24" s="55" t="s">
        <v>45</v>
      </c>
      <c r="C24" s="55" t="s">
        <v>46</v>
      </c>
      <c r="D24" s="54">
        <v>-3.048</v>
      </c>
      <c r="E24" s="56">
        <v>3390</v>
      </c>
      <c r="F24" s="56"/>
      <c r="G24" s="56" t="s">
        <v>47</v>
      </c>
      <c r="H24" s="53" t="s">
        <v>48</v>
      </c>
      <c r="I24" s="57">
        <v>-110002</v>
      </c>
      <c r="J24" s="56"/>
      <c r="K24" s="56"/>
      <c r="L24" s="56" t="str">
        <f>IF(-3.048*3390=0," ",TEXT(,ROUND((-3.048*3390*10.646),2)))</f>
        <v>-110002.14</v>
      </c>
      <c r="M24" s="56"/>
      <c r="N24" s="56"/>
    </row>
    <row r="25" spans="1:14" ht="52.5">
      <c r="A25" s="54">
        <v>5</v>
      </c>
      <c r="B25" s="55" t="s">
        <v>49</v>
      </c>
      <c r="C25" s="55" t="s">
        <v>50</v>
      </c>
      <c r="D25" s="54">
        <v>-93.72</v>
      </c>
      <c r="E25" s="56">
        <v>530</v>
      </c>
      <c r="F25" s="56"/>
      <c r="G25" s="56" t="s">
        <v>51</v>
      </c>
      <c r="H25" s="53" t="s">
        <v>52</v>
      </c>
      <c r="I25" s="57">
        <v>-290331</v>
      </c>
      <c r="J25" s="56"/>
      <c r="K25" s="56"/>
      <c r="L25" s="56" t="str">
        <f>IF(-93.72*530=0," ",TEXT(,ROUND((-93.72*530*5.845),2)))</f>
        <v>-290330.5</v>
      </c>
      <c r="M25" s="56"/>
      <c r="N25" s="56"/>
    </row>
    <row r="26" spans="1:14" ht="84">
      <c r="A26" s="54">
        <v>6</v>
      </c>
      <c r="B26" s="55" t="s">
        <v>53</v>
      </c>
      <c r="C26" s="55" t="s">
        <v>54</v>
      </c>
      <c r="D26" s="54">
        <v>15.165</v>
      </c>
      <c r="E26" s="56" t="s">
        <v>55</v>
      </c>
      <c r="F26" s="56" t="s">
        <v>56</v>
      </c>
      <c r="G26" s="56" t="s">
        <v>57</v>
      </c>
      <c r="H26" s="53" t="s">
        <v>33</v>
      </c>
      <c r="I26" s="57">
        <v>1115261</v>
      </c>
      <c r="J26" s="56">
        <v>221190</v>
      </c>
      <c r="K26" s="56" t="s">
        <v>58</v>
      </c>
      <c r="L26" s="56" t="str">
        <f>IF(15.165*7913.58=0," ",TEXT(,ROUND((15.165*7913.58*7),2)))</f>
        <v>840066.08</v>
      </c>
      <c r="M26" s="56" t="s">
        <v>59</v>
      </c>
      <c r="N26" s="56" t="s">
        <v>60</v>
      </c>
    </row>
    <row r="27" spans="1:14" ht="52.5">
      <c r="A27" s="54">
        <v>7</v>
      </c>
      <c r="B27" s="55" t="s">
        <v>45</v>
      </c>
      <c r="C27" s="55" t="s">
        <v>46</v>
      </c>
      <c r="D27" s="54">
        <v>-6.096</v>
      </c>
      <c r="E27" s="56">
        <v>3390</v>
      </c>
      <c r="F27" s="56"/>
      <c r="G27" s="56" t="s">
        <v>47</v>
      </c>
      <c r="H27" s="53" t="s">
        <v>48</v>
      </c>
      <c r="I27" s="57">
        <v>-220004</v>
      </c>
      <c r="J27" s="56"/>
      <c r="K27" s="56"/>
      <c r="L27" s="56" t="str">
        <f>IF(-6.096*3390=0," ",TEXT(,ROUND((-6.096*3390*10.646),2)))</f>
        <v>-220004.27</v>
      </c>
      <c r="M27" s="56"/>
      <c r="N27" s="56"/>
    </row>
    <row r="28" spans="1:14" ht="52.5">
      <c r="A28" s="54">
        <v>8</v>
      </c>
      <c r="B28" s="55" t="s">
        <v>49</v>
      </c>
      <c r="C28" s="55" t="s">
        <v>50</v>
      </c>
      <c r="D28" s="54">
        <v>-187.4</v>
      </c>
      <c r="E28" s="56">
        <v>530</v>
      </c>
      <c r="F28" s="56"/>
      <c r="G28" s="56" t="s">
        <v>51</v>
      </c>
      <c r="H28" s="53" t="s">
        <v>52</v>
      </c>
      <c r="I28" s="57">
        <v>-580537</v>
      </c>
      <c r="J28" s="56"/>
      <c r="K28" s="56"/>
      <c r="L28" s="56" t="str">
        <f>IF(-187.4*530=0," ",TEXT(,ROUND((-187.4*530*5.845),2)))</f>
        <v>-580537.09</v>
      </c>
      <c r="M28" s="56"/>
      <c r="N28" s="56"/>
    </row>
    <row r="29" spans="1:14" ht="52.5">
      <c r="A29" s="54">
        <v>9</v>
      </c>
      <c r="B29" s="55" t="s">
        <v>61</v>
      </c>
      <c r="C29" s="55" t="s">
        <v>62</v>
      </c>
      <c r="D29" s="54" t="s">
        <v>115</v>
      </c>
      <c r="E29" s="56">
        <v>767.78</v>
      </c>
      <c r="F29" s="56"/>
      <c r="G29" s="56" t="s">
        <v>63</v>
      </c>
      <c r="H29" s="53" t="s">
        <v>64</v>
      </c>
      <c r="I29" s="57">
        <v>1052357</v>
      </c>
      <c r="J29" s="56"/>
      <c r="K29" s="56"/>
      <c r="L29" s="56" t="str">
        <f>IF(234.29925*767.78=0," ",TEXT(,ROUND((234.29925*767.78*5.85),2)))</f>
        <v>1052358.13</v>
      </c>
      <c r="M29" s="56"/>
      <c r="N29" s="56"/>
    </row>
    <row r="30" spans="1:14" ht="63">
      <c r="A30" s="54">
        <v>10</v>
      </c>
      <c r="B30" s="55" t="s">
        <v>65</v>
      </c>
      <c r="C30" s="55" t="s">
        <v>66</v>
      </c>
      <c r="D30" s="54">
        <v>15.165</v>
      </c>
      <c r="E30" s="56" t="s">
        <v>67</v>
      </c>
      <c r="F30" s="56">
        <v>5.23</v>
      </c>
      <c r="G30" s="56" t="s">
        <v>68</v>
      </c>
      <c r="H30" s="53" t="s">
        <v>69</v>
      </c>
      <c r="I30" s="57">
        <v>81297</v>
      </c>
      <c r="J30" s="56">
        <v>10397</v>
      </c>
      <c r="K30" s="56">
        <v>1109</v>
      </c>
      <c r="L30" s="56" t="str">
        <f>IF(15.165*883.33=0," ",TEXT(,ROUND((15.165*883.33*5.21),2)))</f>
        <v>69791.59</v>
      </c>
      <c r="M30" s="56">
        <v>4.52</v>
      </c>
      <c r="N30" s="56">
        <v>68.55</v>
      </c>
    </row>
    <row r="31" spans="1:14" ht="52.5">
      <c r="A31" s="54">
        <v>11</v>
      </c>
      <c r="B31" s="55" t="s">
        <v>70</v>
      </c>
      <c r="C31" s="55" t="s">
        <v>71</v>
      </c>
      <c r="D31" s="54">
        <v>-1743.975</v>
      </c>
      <c r="E31" s="56">
        <v>7.46</v>
      </c>
      <c r="F31" s="56"/>
      <c r="G31" s="56" t="s">
        <v>72</v>
      </c>
      <c r="H31" s="53" t="s">
        <v>73</v>
      </c>
      <c r="I31" s="57">
        <v>-68102</v>
      </c>
      <c r="J31" s="56"/>
      <c r="K31" s="56"/>
      <c r="L31" s="56" t="str">
        <f>IF(-1743.975*7.46=0," ",TEXT(,ROUND((-1743.975*7.46*5.235),2)))</f>
        <v>-68107.63</v>
      </c>
      <c r="M31" s="56"/>
      <c r="N31" s="56"/>
    </row>
    <row r="32" spans="1:14" ht="52.5">
      <c r="A32" s="58">
        <v>12</v>
      </c>
      <c r="B32" s="59" t="s">
        <v>74</v>
      </c>
      <c r="C32" s="59" t="s">
        <v>75</v>
      </c>
      <c r="D32" s="58" t="s">
        <v>76</v>
      </c>
      <c r="E32" s="60">
        <v>39.2</v>
      </c>
      <c r="F32" s="60"/>
      <c r="G32" s="60" t="s">
        <v>77</v>
      </c>
      <c r="H32" s="61" t="s">
        <v>78</v>
      </c>
      <c r="I32" s="62">
        <v>35542</v>
      </c>
      <c r="J32" s="60"/>
      <c r="K32" s="60"/>
      <c r="L32" s="60" t="str">
        <f>IF(174.3975*39.2=0," ",TEXT(,ROUND((174.3975*39.2*5.199),2)))</f>
        <v>35542.35</v>
      </c>
      <c r="M32" s="60"/>
      <c r="N32" s="60"/>
    </row>
    <row r="33" spans="1:14" ht="21">
      <c r="A33" s="74" t="s">
        <v>79</v>
      </c>
      <c r="B33" s="69"/>
      <c r="C33" s="69"/>
      <c r="D33" s="69"/>
      <c r="E33" s="69"/>
      <c r="F33" s="69"/>
      <c r="G33" s="69"/>
      <c r="H33" s="69"/>
      <c r="I33" s="57">
        <v>1437990</v>
      </c>
      <c r="J33" s="56">
        <v>272456</v>
      </c>
      <c r="K33" s="56" t="s">
        <v>80</v>
      </c>
      <c r="L33" s="56">
        <v>1109795</v>
      </c>
      <c r="M33" s="56"/>
      <c r="N33" s="56" t="s">
        <v>81</v>
      </c>
    </row>
    <row r="34" spans="1:14" ht="21">
      <c r="A34" s="74" t="s">
        <v>82</v>
      </c>
      <c r="B34" s="69"/>
      <c r="C34" s="69"/>
      <c r="D34" s="69"/>
      <c r="E34" s="69"/>
      <c r="F34" s="69"/>
      <c r="G34" s="69"/>
      <c r="H34" s="69"/>
      <c r="I34" s="57">
        <v>1567557</v>
      </c>
      <c r="J34" s="56">
        <v>374430</v>
      </c>
      <c r="K34" s="56" t="s">
        <v>83</v>
      </c>
      <c r="L34" s="56">
        <v>1109795</v>
      </c>
      <c r="M34" s="56"/>
      <c r="N34" s="56" t="s">
        <v>84</v>
      </c>
    </row>
    <row r="35" spans="1:14" ht="12.75">
      <c r="A35" s="74" t="s">
        <v>85</v>
      </c>
      <c r="B35" s="69"/>
      <c r="C35" s="69"/>
      <c r="D35" s="69"/>
      <c r="E35" s="69"/>
      <c r="F35" s="69"/>
      <c r="G35" s="69"/>
      <c r="H35" s="69"/>
      <c r="I35" s="57">
        <v>364837</v>
      </c>
      <c r="J35" s="56"/>
      <c r="K35" s="56"/>
      <c r="L35" s="56"/>
      <c r="M35" s="56"/>
      <c r="N35" s="56"/>
    </row>
    <row r="36" spans="1:14" ht="12.75">
      <c r="A36" s="74" t="s">
        <v>86</v>
      </c>
      <c r="B36" s="69"/>
      <c r="C36" s="69"/>
      <c r="D36" s="69"/>
      <c r="E36" s="69"/>
      <c r="F36" s="69"/>
      <c r="G36" s="69"/>
      <c r="H36" s="69"/>
      <c r="I36" s="57">
        <v>169097</v>
      </c>
      <c r="J36" s="56"/>
      <c r="K36" s="56"/>
      <c r="L36" s="56"/>
      <c r="M36" s="56"/>
      <c r="N36" s="56"/>
    </row>
    <row r="37" spans="1:14" ht="21">
      <c r="A37" s="75" t="s">
        <v>87</v>
      </c>
      <c r="B37" s="76"/>
      <c r="C37" s="76"/>
      <c r="D37" s="76"/>
      <c r="E37" s="76"/>
      <c r="F37" s="76"/>
      <c r="G37" s="76"/>
      <c r="H37" s="76"/>
      <c r="I37" s="63">
        <v>2101491</v>
      </c>
      <c r="J37" s="64"/>
      <c r="K37" s="64"/>
      <c r="L37" s="64"/>
      <c r="M37" s="64"/>
      <c r="N37" s="64" t="s">
        <v>84</v>
      </c>
    </row>
    <row r="38" spans="1:14" ht="17.25" customHeight="1">
      <c r="A38" s="70" t="s">
        <v>116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</row>
    <row r="39" spans="1:14" ht="157.5">
      <c r="A39" s="54">
        <v>13</v>
      </c>
      <c r="B39" s="55" t="s">
        <v>88</v>
      </c>
      <c r="C39" s="55" t="s">
        <v>89</v>
      </c>
      <c r="D39" s="54">
        <v>0.192</v>
      </c>
      <c r="E39" s="56">
        <v>137.9</v>
      </c>
      <c r="F39" s="56">
        <v>137.9</v>
      </c>
      <c r="G39" s="56" t="s">
        <v>90</v>
      </c>
      <c r="H39" s="53" t="s">
        <v>91</v>
      </c>
      <c r="I39" s="57">
        <v>308</v>
      </c>
      <c r="J39" s="56"/>
      <c r="K39" s="56">
        <v>308</v>
      </c>
      <c r="L39" s="56" t="str">
        <f>IF(0.192*0=0," ",TEXT(,ROUND((0.192*0*1),2)))</f>
        <v> </v>
      </c>
      <c r="M39" s="56"/>
      <c r="N39" s="56"/>
    </row>
    <row r="40" spans="1:14" ht="178.5">
      <c r="A40" s="54">
        <v>14</v>
      </c>
      <c r="B40" s="55" t="s">
        <v>117</v>
      </c>
      <c r="C40" s="55" t="s">
        <v>118</v>
      </c>
      <c r="D40" s="54">
        <v>0.192</v>
      </c>
      <c r="E40" s="56">
        <v>0.58</v>
      </c>
      <c r="F40" s="56">
        <v>0.58</v>
      </c>
      <c r="G40" s="56" t="s">
        <v>90</v>
      </c>
      <c r="H40" s="53" t="s">
        <v>119</v>
      </c>
      <c r="I40" s="57">
        <v>294</v>
      </c>
      <c r="J40" s="56"/>
      <c r="K40" s="56">
        <v>294</v>
      </c>
      <c r="L40" s="56" t="str">
        <f>IF(0.192*0=0," ",TEXT(,ROUND((0.192*0*1),2)))</f>
        <v> </v>
      </c>
      <c r="M40" s="56"/>
      <c r="N40" s="56"/>
    </row>
    <row r="41" spans="1:14" ht="157.5">
      <c r="A41" s="54">
        <v>15</v>
      </c>
      <c r="B41" s="55" t="s">
        <v>92</v>
      </c>
      <c r="C41" s="55" t="s">
        <v>93</v>
      </c>
      <c r="D41" s="54">
        <v>25.523</v>
      </c>
      <c r="E41" s="56">
        <v>306.45</v>
      </c>
      <c r="F41" s="56">
        <v>306.45</v>
      </c>
      <c r="G41" s="56" t="s">
        <v>90</v>
      </c>
      <c r="H41" s="53" t="s">
        <v>94</v>
      </c>
      <c r="I41" s="57">
        <v>91121</v>
      </c>
      <c r="J41" s="56"/>
      <c r="K41" s="56">
        <v>91121</v>
      </c>
      <c r="L41" s="56" t="str">
        <f>IF(25.523*0=0," ",TEXT(,ROUND((25.523*0*1),2)))</f>
        <v> </v>
      </c>
      <c r="M41" s="56"/>
      <c r="N41" s="56"/>
    </row>
    <row r="42" spans="1:14" ht="178.5">
      <c r="A42" s="54">
        <v>16</v>
      </c>
      <c r="B42" s="55" t="s">
        <v>120</v>
      </c>
      <c r="C42" s="55" t="s">
        <v>121</v>
      </c>
      <c r="D42" s="54">
        <v>25.523</v>
      </c>
      <c r="E42" s="56">
        <v>1.29</v>
      </c>
      <c r="F42" s="56">
        <v>1.29</v>
      </c>
      <c r="G42" s="56" t="s">
        <v>90</v>
      </c>
      <c r="H42" s="53" t="s">
        <v>122</v>
      </c>
      <c r="I42" s="57">
        <v>87071</v>
      </c>
      <c r="J42" s="56"/>
      <c r="K42" s="56">
        <v>87071</v>
      </c>
      <c r="L42" s="56" t="str">
        <f>IF(25.523*0=0," ",TEXT(,ROUND((25.523*0*1),2)))</f>
        <v> </v>
      </c>
      <c r="M42" s="56"/>
      <c r="N42" s="56"/>
    </row>
    <row r="43" spans="1:14" ht="17.25" customHeight="1">
      <c r="A43" s="72" t="s">
        <v>95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</row>
    <row r="44" spans="1:14" ht="94.5">
      <c r="A44" s="58">
        <v>17</v>
      </c>
      <c r="B44" s="59" t="s">
        <v>96</v>
      </c>
      <c r="C44" s="59" t="s">
        <v>124</v>
      </c>
      <c r="D44" s="58">
        <v>6</v>
      </c>
      <c r="E44" s="60">
        <v>6243.09</v>
      </c>
      <c r="F44" s="60">
        <v>6243.09</v>
      </c>
      <c r="G44" s="60" t="s">
        <v>90</v>
      </c>
      <c r="H44" s="61" t="s">
        <v>64</v>
      </c>
      <c r="I44" s="62">
        <v>341247</v>
      </c>
      <c r="J44" s="60"/>
      <c r="K44" s="60">
        <v>341247</v>
      </c>
      <c r="L44" s="60" t="str">
        <f>IF(6*0=0," ",TEXT(,ROUND((6*0*5.85),2)))</f>
        <v> </v>
      </c>
      <c r="M44" s="60"/>
      <c r="N44" s="60"/>
    </row>
    <row r="45" spans="1:14" ht="12.75">
      <c r="A45" s="74" t="s">
        <v>79</v>
      </c>
      <c r="B45" s="69"/>
      <c r="C45" s="69"/>
      <c r="D45" s="69"/>
      <c r="E45" s="69"/>
      <c r="F45" s="69"/>
      <c r="G45" s="69"/>
      <c r="H45" s="69"/>
      <c r="I45" s="57">
        <v>520041</v>
      </c>
      <c r="J45" s="56"/>
      <c r="K45" s="56">
        <v>520041</v>
      </c>
      <c r="L45" s="56"/>
      <c r="M45" s="56"/>
      <c r="N45" s="56"/>
    </row>
    <row r="46" spans="1:14" ht="12.75">
      <c r="A46" s="75" t="s">
        <v>123</v>
      </c>
      <c r="B46" s="76"/>
      <c r="C46" s="76"/>
      <c r="D46" s="76"/>
      <c r="E46" s="76"/>
      <c r="F46" s="76"/>
      <c r="G46" s="76"/>
      <c r="H46" s="76"/>
      <c r="I46" s="63">
        <v>520041</v>
      </c>
      <c r="J46" s="64"/>
      <c r="K46" s="64"/>
      <c r="L46" s="60"/>
      <c r="M46" s="60"/>
      <c r="N46" s="60"/>
    </row>
    <row r="47" spans="1:14" ht="21">
      <c r="A47" s="68" t="s">
        <v>97</v>
      </c>
      <c r="B47" s="69"/>
      <c r="C47" s="69"/>
      <c r="D47" s="69"/>
      <c r="E47" s="69"/>
      <c r="F47" s="69"/>
      <c r="G47" s="69"/>
      <c r="H47" s="69"/>
      <c r="I47" s="65">
        <v>1958031</v>
      </c>
      <c r="J47" s="65">
        <v>272456</v>
      </c>
      <c r="K47" s="65" t="s">
        <v>125</v>
      </c>
      <c r="L47" s="65">
        <v>1109795</v>
      </c>
      <c r="M47" s="65"/>
      <c r="N47" s="65" t="s">
        <v>81</v>
      </c>
    </row>
    <row r="48" spans="1:14" ht="21">
      <c r="A48" s="68" t="s">
        <v>98</v>
      </c>
      <c r="B48" s="69"/>
      <c r="C48" s="69"/>
      <c r="D48" s="69"/>
      <c r="E48" s="69"/>
      <c r="F48" s="69"/>
      <c r="G48" s="69"/>
      <c r="H48" s="69"/>
      <c r="I48" s="65">
        <v>2087598</v>
      </c>
      <c r="J48" s="65">
        <v>374430</v>
      </c>
      <c r="K48" s="65" t="s">
        <v>126</v>
      </c>
      <c r="L48" s="65">
        <v>1109795</v>
      </c>
      <c r="M48" s="65"/>
      <c r="N48" s="65" t="s">
        <v>84</v>
      </c>
    </row>
    <row r="49" spans="1:14" ht="12.75">
      <c r="A49" s="68" t="s">
        <v>99</v>
      </c>
      <c r="B49" s="69"/>
      <c r="C49" s="69"/>
      <c r="D49" s="69"/>
      <c r="E49" s="69"/>
      <c r="F49" s="69"/>
      <c r="G49" s="69"/>
      <c r="H49" s="69"/>
      <c r="I49" s="65"/>
      <c r="J49" s="65"/>
      <c r="K49" s="65"/>
      <c r="L49" s="65"/>
      <c r="M49" s="65"/>
      <c r="N49" s="65"/>
    </row>
    <row r="50" spans="1:14" ht="21">
      <c r="A50" s="68" t="s">
        <v>100</v>
      </c>
      <c r="B50" s="69"/>
      <c r="C50" s="69"/>
      <c r="D50" s="69"/>
      <c r="E50" s="69"/>
      <c r="F50" s="69"/>
      <c r="G50" s="69"/>
      <c r="H50" s="69"/>
      <c r="I50" s="65">
        <v>53273</v>
      </c>
      <c r="J50" s="65">
        <v>39569</v>
      </c>
      <c r="K50" s="65" t="s">
        <v>101</v>
      </c>
      <c r="L50" s="65"/>
      <c r="M50" s="65"/>
      <c r="N50" s="65" t="s">
        <v>102</v>
      </c>
    </row>
    <row r="51" spans="1:14" ht="43.5" customHeight="1">
      <c r="A51" s="68" t="s">
        <v>103</v>
      </c>
      <c r="B51" s="69"/>
      <c r="C51" s="69"/>
      <c r="D51" s="69"/>
      <c r="E51" s="69"/>
      <c r="F51" s="69"/>
      <c r="G51" s="69"/>
      <c r="H51" s="69"/>
      <c r="I51" s="65">
        <v>74376</v>
      </c>
      <c r="J51" s="65">
        <v>60672</v>
      </c>
      <c r="K51" s="65" t="s">
        <v>101</v>
      </c>
      <c r="L51" s="65"/>
      <c r="M51" s="65"/>
      <c r="N51" s="65" t="s">
        <v>104</v>
      </c>
    </row>
    <row r="52" spans="1:14" ht="43.5" customHeight="1">
      <c r="A52" s="68" t="s">
        <v>105</v>
      </c>
      <c r="B52" s="69"/>
      <c r="C52" s="69"/>
      <c r="D52" s="69"/>
      <c r="E52" s="69"/>
      <c r="F52" s="69"/>
      <c r="G52" s="69"/>
      <c r="H52" s="69"/>
      <c r="I52" s="65">
        <v>1918</v>
      </c>
      <c r="J52" s="65">
        <v>1733</v>
      </c>
      <c r="K52" s="65">
        <v>185</v>
      </c>
      <c r="L52" s="65"/>
      <c r="M52" s="65"/>
      <c r="N52" s="65">
        <v>13.71</v>
      </c>
    </row>
    <row r="53" spans="1:14" ht="12.75">
      <c r="A53" s="68" t="s">
        <v>85</v>
      </c>
      <c r="B53" s="69"/>
      <c r="C53" s="69"/>
      <c r="D53" s="69"/>
      <c r="E53" s="69"/>
      <c r="F53" s="69"/>
      <c r="G53" s="69"/>
      <c r="H53" s="69"/>
      <c r="I53" s="65">
        <v>364837</v>
      </c>
      <c r="J53" s="65"/>
      <c r="K53" s="65"/>
      <c r="L53" s="65"/>
      <c r="M53" s="65"/>
      <c r="N53" s="65"/>
    </row>
    <row r="54" spans="1:14" ht="12.75">
      <c r="A54" s="68" t="s">
        <v>99</v>
      </c>
      <c r="B54" s="69"/>
      <c r="C54" s="69"/>
      <c r="D54" s="69"/>
      <c r="E54" s="69"/>
      <c r="F54" s="69"/>
      <c r="G54" s="69"/>
      <c r="H54" s="69"/>
      <c r="I54" s="65"/>
      <c r="J54" s="65"/>
      <c r="K54" s="65"/>
      <c r="L54" s="65"/>
      <c r="M54" s="65"/>
      <c r="N54" s="65"/>
    </row>
    <row r="55" spans="1:14" ht="12.75">
      <c r="A55" s="68" t="s">
        <v>106</v>
      </c>
      <c r="B55" s="69"/>
      <c r="C55" s="69"/>
      <c r="D55" s="69"/>
      <c r="E55" s="69"/>
      <c r="F55" s="69"/>
      <c r="G55" s="69"/>
      <c r="H55" s="69"/>
      <c r="I55" s="65">
        <v>7694</v>
      </c>
      <c r="J55" s="65"/>
      <c r="K55" s="65"/>
      <c r="L55" s="65"/>
      <c r="M55" s="65"/>
      <c r="N55" s="65"/>
    </row>
    <row r="56" spans="1:14" ht="12.75">
      <c r="A56" s="68" t="s">
        <v>107</v>
      </c>
      <c r="B56" s="69"/>
      <c r="C56" s="69"/>
      <c r="D56" s="69"/>
      <c r="E56" s="69"/>
      <c r="F56" s="69"/>
      <c r="G56" s="69"/>
      <c r="H56" s="69"/>
      <c r="I56" s="65">
        <v>357143</v>
      </c>
      <c r="J56" s="65"/>
      <c r="K56" s="65"/>
      <c r="L56" s="65"/>
      <c r="M56" s="65"/>
      <c r="N56" s="65"/>
    </row>
    <row r="57" spans="1:14" ht="12.75">
      <c r="A57" s="68" t="s">
        <v>86</v>
      </c>
      <c r="B57" s="69"/>
      <c r="C57" s="69"/>
      <c r="D57" s="69"/>
      <c r="E57" s="69"/>
      <c r="F57" s="69"/>
      <c r="G57" s="69"/>
      <c r="H57" s="69"/>
      <c r="I57" s="65">
        <v>169097</v>
      </c>
      <c r="J57" s="65"/>
      <c r="K57" s="65"/>
      <c r="L57" s="65"/>
      <c r="M57" s="65"/>
      <c r="N57" s="65"/>
    </row>
    <row r="58" spans="1:14" ht="12.75">
      <c r="A58" s="68" t="s">
        <v>99</v>
      </c>
      <c r="B58" s="69"/>
      <c r="C58" s="69"/>
      <c r="D58" s="69"/>
      <c r="E58" s="69"/>
      <c r="F58" s="69"/>
      <c r="G58" s="69"/>
      <c r="H58" s="69"/>
      <c r="I58" s="65"/>
      <c r="J58" s="65"/>
      <c r="K58" s="65"/>
      <c r="L58" s="65"/>
      <c r="M58" s="65"/>
      <c r="N58" s="65"/>
    </row>
    <row r="59" spans="1:14" ht="12.75">
      <c r="A59" s="68" t="s">
        <v>108</v>
      </c>
      <c r="B59" s="69"/>
      <c r="C59" s="69"/>
      <c r="D59" s="69"/>
      <c r="E59" s="69"/>
      <c r="F59" s="69"/>
      <c r="G59" s="69"/>
      <c r="H59" s="69"/>
      <c r="I59" s="65">
        <v>163691</v>
      </c>
      <c r="J59" s="65"/>
      <c r="K59" s="65"/>
      <c r="L59" s="65"/>
      <c r="M59" s="65"/>
      <c r="N59" s="65"/>
    </row>
    <row r="60" spans="1:14" ht="12.75">
      <c r="A60" s="68" t="s">
        <v>109</v>
      </c>
      <c r="B60" s="69"/>
      <c r="C60" s="69"/>
      <c r="D60" s="69"/>
      <c r="E60" s="69"/>
      <c r="F60" s="69"/>
      <c r="G60" s="69"/>
      <c r="H60" s="69"/>
      <c r="I60" s="65">
        <v>5406</v>
      </c>
      <c r="J60" s="65"/>
      <c r="K60" s="65"/>
      <c r="L60" s="65"/>
      <c r="M60" s="65"/>
      <c r="N60" s="65"/>
    </row>
    <row r="61" spans="1:14" ht="20.25" customHeight="1">
      <c r="A61" s="68" t="s">
        <v>110</v>
      </c>
      <c r="B61" s="69"/>
      <c r="C61" s="69"/>
      <c r="D61" s="69"/>
      <c r="E61" s="69"/>
      <c r="F61" s="69"/>
      <c r="G61" s="69"/>
      <c r="H61" s="69"/>
      <c r="I61" s="66">
        <v>2621532</v>
      </c>
      <c r="J61" s="65"/>
      <c r="K61" s="65"/>
      <c r="L61" s="65"/>
      <c r="M61" s="65"/>
      <c r="N61" s="65" t="s">
        <v>84</v>
      </c>
    </row>
    <row r="62" spans="1:14" ht="12.75">
      <c r="A62" s="38"/>
      <c r="B62" s="28"/>
      <c r="C62" s="28"/>
      <c r="D62" s="38"/>
      <c r="E62" s="23"/>
      <c r="F62" s="23"/>
      <c r="G62" s="23"/>
      <c r="H62" s="23"/>
      <c r="I62" s="39"/>
      <c r="J62" s="23"/>
      <c r="K62" s="23"/>
      <c r="L62" s="23"/>
      <c r="M62" s="23"/>
      <c r="N62" s="40"/>
    </row>
    <row r="63" spans="1:14" ht="12.75">
      <c r="A63" s="26"/>
      <c r="B63" s="30"/>
      <c r="C63" s="30"/>
      <c r="D63" s="26"/>
      <c r="E63" s="27"/>
      <c r="F63" s="27"/>
      <c r="G63" s="27"/>
      <c r="H63" s="27"/>
      <c r="I63" s="29"/>
      <c r="J63" s="27"/>
      <c r="K63" s="27"/>
      <c r="L63" s="27"/>
      <c r="M63" s="27"/>
      <c r="N63" s="31"/>
    </row>
    <row r="64" spans="1:14" ht="12.75">
      <c r="A64" s="26"/>
      <c r="B64" s="30"/>
      <c r="C64" s="32" t="s">
        <v>25</v>
      </c>
      <c r="D64" s="42"/>
      <c r="E64" s="27"/>
      <c r="F64" s="32" t="s">
        <v>26</v>
      </c>
      <c r="G64" s="32"/>
      <c r="H64" s="32"/>
      <c r="I64" s="27"/>
      <c r="J64" s="27"/>
      <c r="K64" s="27"/>
      <c r="L64" s="27"/>
      <c r="M64" s="27"/>
      <c r="N64" s="31"/>
    </row>
    <row r="65" spans="1:14" ht="12.75">
      <c r="A65" s="33"/>
      <c r="B65" s="33"/>
      <c r="C65" s="33"/>
      <c r="D65" s="33"/>
      <c r="E65" s="34"/>
      <c r="F65" s="34"/>
      <c r="G65" s="34"/>
      <c r="H65" s="34"/>
      <c r="I65" s="34"/>
      <c r="J65" s="34"/>
      <c r="K65" s="34"/>
      <c r="L65" s="34"/>
      <c r="M65" s="34"/>
      <c r="N65" s="31"/>
    </row>
    <row r="66" spans="1:14" ht="12.75">
      <c r="A66" s="33"/>
      <c r="B66" s="33"/>
      <c r="C66" s="33"/>
      <c r="D66" s="33"/>
      <c r="E66" s="34"/>
      <c r="F66" s="34"/>
      <c r="G66" s="34"/>
      <c r="H66" s="34"/>
      <c r="I66" s="34"/>
      <c r="J66" s="34"/>
      <c r="K66" s="34"/>
      <c r="L66" s="34"/>
      <c r="M66" s="34"/>
      <c r="N66" s="31"/>
    </row>
    <row r="67" spans="1:14" ht="12.75">
      <c r="A67" s="35"/>
      <c r="B67" s="35"/>
      <c r="C67" s="35"/>
      <c r="D67" s="35"/>
      <c r="E67" s="17"/>
      <c r="F67" s="17"/>
      <c r="G67" s="17"/>
      <c r="H67" s="17"/>
      <c r="I67" s="17"/>
      <c r="J67" s="17"/>
      <c r="K67" s="17"/>
      <c r="L67" s="17"/>
      <c r="M67" s="17"/>
      <c r="N67" s="18"/>
    </row>
    <row r="68" spans="1:14" ht="12.75">
      <c r="A68" s="35"/>
      <c r="B68" s="33"/>
      <c r="C68" s="35"/>
      <c r="D68" s="35"/>
      <c r="E68" s="17"/>
      <c r="F68" s="17"/>
      <c r="G68" s="17"/>
      <c r="H68" s="17"/>
      <c r="I68" s="17"/>
      <c r="J68" s="17"/>
      <c r="K68" s="17"/>
      <c r="L68" s="17"/>
      <c r="M68" s="17"/>
      <c r="N68" s="18"/>
    </row>
    <row r="69" spans="1:14" ht="12.75">
      <c r="A69" s="35"/>
      <c r="B69" s="35"/>
      <c r="C69" s="35"/>
      <c r="D69" s="35"/>
      <c r="E69" s="17"/>
      <c r="F69" s="17"/>
      <c r="G69" s="17"/>
      <c r="H69" s="17"/>
      <c r="I69" s="17"/>
      <c r="J69" s="17"/>
      <c r="K69" s="17"/>
      <c r="L69" s="17"/>
      <c r="M69" s="17"/>
      <c r="N69" s="18"/>
    </row>
  </sheetData>
  <sheetProtection/>
  <mergeCells count="43">
    <mergeCell ref="A10:N10"/>
    <mergeCell ref="G17:G18"/>
    <mergeCell ref="M15:N16"/>
    <mergeCell ref="E15:G16"/>
    <mergeCell ref="I15:L16"/>
    <mergeCell ref="M17:M18"/>
    <mergeCell ref="H15:H18"/>
    <mergeCell ref="I17:I18"/>
    <mergeCell ref="C11:E11"/>
    <mergeCell ref="D12:E12"/>
    <mergeCell ref="J17:J18"/>
    <mergeCell ref="L17:L18"/>
    <mergeCell ref="N17:N18"/>
    <mergeCell ref="A15:A18"/>
    <mergeCell ref="D15:D18"/>
    <mergeCell ref="C15:C18"/>
    <mergeCell ref="B15:B18"/>
    <mergeCell ref="A20:N20"/>
    <mergeCell ref="A33:H33"/>
    <mergeCell ref="A34:H34"/>
    <mergeCell ref="A35:H35"/>
    <mergeCell ref="A36:H36"/>
    <mergeCell ref="A37:H37"/>
    <mergeCell ref="A51:H51"/>
    <mergeCell ref="A52:H52"/>
    <mergeCell ref="A53:H53"/>
    <mergeCell ref="A54:H54"/>
    <mergeCell ref="A38:N38"/>
    <mergeCell ref="A43:N43"/>
    <mergeCell ref="A45:H45"/>
    <mergeCell ref="A46:H46"/>
    <mergeCell ref="A47:H47"/>
    <mergeCell ref="A48:H48"/>
    <mergeCell ref="H13:N13"/>
    <mergeCell ref="A61:H61"/>
    <mergeCell ref="A55:H55"/>
    <mergeCell ref="A56:H56"/>
    <mergeCell ref="A57:H57"/>
    <mergeCell ref="A58:H58"/>
    <mergeCell ref="A59:H59"/>
    <mergeCell ref="A60:H60"/>
    <mergeCell ref="A49:H49"/>
    <mergeCell ref="A50:H50"/>
  </mergeCells>
  <printOptions/>
  <pageMargins left="0.2362204724409449" right="0.1968503937007874" top="0.35433070866141736" bottom="0.2755905511811024" header="0.2755905511811024" footer="0.1968503937007874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Сафьянова Любовь Александровна</cp:lastModifiedBy>
  <cp:lastPrinted>2016-10-03T03:21:37Z</cp:lastPrinted>
  <dcterms:created xsi:type="dcterms:W3CDTF">2003-01-28T12:33:10Z</dcterms:created>
  <dcterms:modified xsi:type="dcterms:W3CDTF">2016-10-03T05:06:47Z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