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
    </mc:Choice>
  </mc:AlternateContent>
  <bookViews>
    <workbookView xWindow="0" yWindow="0" windowWidth="28800" windowHeight="10935" tabRatio="586" activeTab="2"/>
  </bookViews>
  <sheets>
    <sheet name="форма 1" sheetId="1" r:id="rId1"/>
    <sheet name="форма 2" sheetId="2" r:id="rId2"/>
    <sheet name="форма 3" sheetId="3" r:id="rId3"/>
    <sheet name="Форма 4" sheetId="4" r:id="rId4"/>
  </sheets>
  <definedNames>
    <definedName name="_xlnm._FilterDatabase" localSheetId="0" hidden="1">'форма 1'!$A$8:$X$705</definedName>
    <definedName name="_xlnm._FilterDatabase" localSheetId="1" hidden="1">'форма 2'!$A$8:$N$8</definedName>
    <definedName name="_xlnm._FilterDatabase" localSheetId="2" hidden="1">'форма 3'!$A$8:$Y$705</definedName>
    <definedName name="_xlnm._FilterDatabase" localSheetId="3" hidden="1">'Форма 4'!$A$4:$H$2965</definedName>
    <definedName name="Z_071E1129_87BE_443E_A630_49B570385858_.wvu.FilterData" localSheetId="0" hidden="1">'форма 1'!$A$8:$X$290</definedName>
    <definedName name="Z_0BEB9209_8EDD_464F_B5EB_4CB0004F57A1_.wvu.FilterData" localSheetId="1" hidden="1">'форма 2'!$A$7:$N$290</definedName>
    <definedName name="Z_0BEB9209_8EDD_464F_B5EB_4CB0004F57A1_.wvu.FilterData" localSheetId="2" hidden="1">'форма 3'!$A$8:$Y$501</definedName>
    <definedName name="Z_2153793A_FA21_4C81_8AE5_3C176D0CDF9C_.wvu.FilterData" localSheetId="0" hidden="1">'форма 1'!$A$8:$X$290</definedName>
    <definedName name="Z_2F9A6E41_EEFB_4DAC_AE52_7889B8D5BB86_.wvu.FilterData" localSheetId="2" hidden="1">'форма 3'!$A$8:$Y$501</definedName>
    <definedName name="Z_3511D8A4_2A8D_4563_8DF1_C381EEDBF68F_.wvu.FilterData" localSheetId="0" hidden="1">'форма 1'!$A$8:$X$290</definedName>
    <definedName name="Z_3511D8A4_2A8D_4563_8DF1_C381EEDBF68F_.wvu.FilterData" localSheetId="1" hidden="1">'форма 2'!$A$7:$N$290</definedName>
    <definedName name="Z_3511D8A4_2A8D_4563_8DF1_C381EEDBF68F_.wvu.FilterData" localSheetId="2" hidden="1">'форма 3'!$A$8:$Y$501</definedName>
    <definedName name="Z_3511D8A4_2A8D_4563_8DF1_C381EEDBF68F_.wvu.FilterData" localSheetId="3" hidden="1">'Форма 4'!$A$4:$H$4</definedName>
    <definedName name="Z_3511D8A4_2A8D_4563_8DF1_C381EEDBF68F_.wvu.PrintArea" localSheetId="0" hidden="1">'форма 1'!$A$1:$X$290</definedName>
    <definedName name="Z_3511D8A4_2A8D_4563_8DF1_C381EEDBF68F_.wvu.PrintArea" localSheetId="1" hidden="1">'форма 2'!$A$1:$N$290</definedName>
    <definedName name="Z_3511D8A4_2A8D_4563_8DF1_C381EEDBF68F_.wvu.PrintArea" localSheetId="2" hidden="1">'форма 3'!$A$1:$Y$501</definedName>
    <definedName name="Z_3511D8A4_2A8D_4563_8DF1_C381EEDBF68F_.wvu.PrintArea" localSheetId="3" hidden="1">'Форма 4'!$A$1:$H$2973</definedName>
    <definedName name="Z_3511D8A4_2A8D_4563_8DF1_C381EEDBF68F_.wvu.PrintTitles" localSheetId="2" hidden="1">'форма 3'!$8:$8</definedName>
    <definedName name="Z_3511D8A4_2A8D_4563_8DF1_C381EEDBF68F_.wvu.PrintTitles" localSheetId="3" hidden="1">'Форма 4'!$4:$4</definedName>
    <definedName name="Z_4A739215_D16A_4EE7_A2DF_5890D7372CF6_.wvu.FilterData" localSheetId="0" hidden="1">'форма 1'!$A$8:$X$290</definedName>
    <definedName name="Z_4A739215_D16A_4EE7_A2DF_5890D7372CF6_.wvu.FilterData" localSheetId="3" hidden="1">'Форма 4'!$A$4:$H$1294</definedName>
    <definedName name="Z_4BBD3242_ADF1_41E0_9651_34A11444B844_.wvu.FilterData" localSheetId="0" hidden="1">'форма 1'!$A$8:$X$290</definedName>
    <definedName name="Z_4BBD3242_ADF1_41E0_9651_34A11444B844_.wvu.FilterData" localSheetId="3" hidden="1">'Форма 4'!$A$4:$H$1294</definedName>
    <definedName name="Z_513E810E_3E48_4817_A3BD_1F59CB59F4CA_.wvu.FilterData" localSheetId="3" hidden="1">'Форма 4'!$A$4:$H$1294</definedName>
    <definedName name="Z_5F42B46C_E737_4DDF_A6B3_D01B97AD9617_.wvu.FilterData" localSheetId="0" hidden="1">'форма 1'!$A$8:$X$290</definedName>
    <definedName name="Z_5F42B46C_E737_4DDF_A6B3_D01B97AD9617_.wvu.FilterData" localSheetId="1" hidden="1">'форма 2'!$A$7:$N$290</definedName>
    <definedName name="Z_5F42B46C_E737_4DDF_A6B3_D01B97AD9617_.wvu.FilterData" localSheetId="2" hidden="1">'форма 3'!$A$8:$Y$501</definedName>
    <definedName name="Z_5F42B46C_E737_4DDF_A6B3_D01B97AD9617_.wvu.FilterData" localSheetId="3" hidden="1">'Форма 4'!$A$4:$H$1294</definedName>
    <definedName name="Z_6B855072_AFE4_4509_A179_E4F6A2796966_.wvu.FilterData" localSheetId="2" hidden="1">'форма 3'!$A$8:$Y$501</definedName>
    <definedName name="Z_6B855072_AFE4_4509_A179_E4F6A2796966_.wvu.FilterData" localSheetId="3" hidden="1">'Форма 4'!$A$4:$H$1294</definedName>
    <definedName name="Z_7B1C413C_CFA4_46EC_80EB_4C481039F7CE_.wvu.FilterData" localSheetId="3" hidden="1">'Форма 4'!$A$4:$H$1294</definedName>
    <definedName name="Z_7D125628_27D8_424A_B039_7F6935A9E22F_.wvu.FilterData" localSheetId="0" hidden="1">'форма 1'!$A$8:$X$290</definedName>
    <definedName name="Z_7D125628_27D8_424A_B039_7F6935A9E22F_.wvu.FilterData" localSheetId="1" hidden="1">'форма 2'!$A$7:$N$290</definedName>
    <definedName name="Z_7D125628_27D8_424A_B039_7F6935A9E22F_.wvu.FilterData" localSheetId="2" hidden="1">'форма 3'!$A$8:$Y$501</definedName>
    <definedName name="Z_7D125628_27D8_424A_B039_7F6935A9E22F_.wvu.FilterData" localSheetId="3" hidden="1">'Форма 4'!$A$4:$H$1294</definedName>
    <definedName name="Z_894246BE_CC98_45CA_9015_348B720E2996_.wvu.FilterData" localSheetId="0" hidden="1">'форма 1'!$A$8:$X$290</definedName>
    <definedName name="Z_9A08A02A_49DA_4249_BF63_47BD16E54DDA_.wvu.FilterData" localSheetId="3" hidden="1">'Форма 4'!$A$4:$H$1294</definedName>
    <definedName name="Z_B69FB2D8_BCA5_4AC2_B0C9_F7BAD98AD860_.wvu.FilterData" localSheetId="0" hidden="1">'форма 1'!$A$8:$X$290</definedName>
    <definedName name="Z_B69FB2D8_BCA5_4AC2_B0C9_F7BAD98AD860_.wvu.FilterData" localSheetId="3" hidden="1">'Форма 4'!$A$4:$H$1294</definedName>
    <definedName name="Z_BA9FD3DD_4F2C_454E_A268_F4AB041FD291_.wvu.FilterData" localSheetId="3" hidden="1">'Форма 4'!$A$4:$H$1294</definedName>
    <definedName name="Z_C9A56928_F6D8_45BD_A377_A02C7A3A4EC3_.wvu.FilterData" localSheetId="0" hidden="1">'форма 1'!$A$8:$X$290</definedName>
    <definedName name="Z_C9A56928_F6D8_45BD_A377_A02C7A3A4EC3_.wvu.FilterData" localSheetId="1" hidden="1">'форма 2'!$A$7:$N$290</definedName>
    <definedName name="Z_C9A56928_F6D8_45BD_A377_A02C7A3A4EC3_.wvu.FilterData" localSheetId="2" hidden="1">'форма 3'!$A$8:$Y$501</definedName>
    <definedName name="Z_C9A56928_F6D8_45BD_A377_A02C7A3A4EC3_.wvu.FilterData" localSheetId="3" hidden="1">'Форма 4'!$A$4:$H$1294</definedName>
    <definedName name="Z_CC3EEC02_30D2_4905_AE21_71EA71520321_.wvu.FilterData" localSheetId="0" hidden="1">'форма 1'!$A$8:$X$290</definedName>
    <definedName name="Z_CC3EEC02_30D2_4905_AE21_71EA71520321_.wvu.FilterData" localSheetId="1" hidden="1">'форма 2'!$A$7:$N$290</definedName>
    <definedName name="Z_CC3EEC02_30D2_4905_AE21_71EA71520321_.wvu.FilterData" localSheetId="2" hidden="1">'форма 3'!$A$8:$Y$501</definedName>
    <definedName name="Z_CC3EEC02_30D2_4905_AE21_71EA71520321_.wvu.FilterData" localSheetId="3" hidden="1">'Форма 4'!$A$4:$H$1294</definedName>
    <definedName name="Z_CC3EEC02_30D2_4905_AE21_71EA71520321_.wvu.PrintArea" localSheetId="1" hidden="1">'форма 2'!$A$1:$N$290</definedName>
    <definedName name="Z_CC3EEC02_30D2_4905_AE21_71EA71520321_.wvu.PrintArea" localSheetId="2" hidden="1">'форма 3'!$A$1:$Y$501</definedName>
    <definedName name="Z_CC3EEC02_30D2_4905_AE21_71EA71520321_.wvu.PrintArea" localSheetId="3" hidden="1">'Форма 4'!$A$1:$H$2973</definedName>
    <definedName name="Z_CC3EEC02_30D2_4905_AE21_71EA71520321_.wvu.PrintTitles" localSheetId="2" hidden="1">'форма 3'!$8:$8</definedName>
    <definedName name="Z_CC3EEC02_30D2_4905_AE21_71EA71520321_.wvu.PrintTitles" localSheetId="3" hidden="1">'Форма 4'!$4:$4</definedName>
    <definedName name="Z_D58D1C63_6768_4CFA_8358_86EE19640CB2_.wvu.FilterData" localSheetId="3" hidden="1">'Форма 4'!$A$4:$H$1294</definedName>
    <definedName name="Z_E0198BA7_4C17_4517_AE42_FD3FC28E3706_.wvu.FilterData" localSheetId="0" hidden="1">'форма 1'!$A$8:$X$290</definedName>
    <definedName name="Z_E0198BA7_4C17_4517_AE42_FD3FC28E3706_.wvu.FilterData" localSheetId="3" hidden="1">'Форма 4'!$A$4:$H$1294</definedName>
    <definedName name="Z_E4B115D4_BEE0_43CB_9EA7_2190A66EBA3F_.wvu.FilterData" localSheetId="0" hidden="1">'форма 1'!$A$8:$X$290</definedName>
    <definedName name="Z_E4B115D4_BEE0_43CB_9EA7_2190A66EBA3F_.wvu.FilterData" localSheetId="2" hidden="1">'форма 3'!$A$8:$Y$501</definedName>
    <definedName name="Z_E4B115D4_BEE0_43CB_9EA7_2190A66EBA3F_.wvu.FilterData" localSheetId="3" hidden="1">'Форма 4'!$A$4:$H$1294</definedName>
    <definedName name="Z_F3AFC384_A20B_4171_8881_A61C399C6A68_.wvu.FilterData" localSheetId="3" hidden="1">'Форма 4'!$A$4:$H$1294</definedName>
    <definedName name="_xlnm.Print_Titles" localSheetId="0">'форма 1'!$8:$8</definedName>
    <definedName name="_xlnm.Print_Titles" localSheetId="1">'форма 2'!$8:$8</definedName>
    <definedName name="_xlnm.Print_Titles" localSheetId="2">'форма 3'!$8:$8</definedName>
    <definedName name="_xlnm.Print_Titles" localSheetId="3">'Форма 4'!$4:$4</definedName>
    <definedName name="_xlnm.Print_Area" localSheetId="0">'форма 1'!$A$1:$X$709</definedName>
    <definedName name="_xlnm.Print_Area" localSheetId="1">'форма 2'!$A$1:$N$705</definedName>
    <definedName name="_xlnm.Print_Area" localSheetId="2">'форма 3'!$A$1:$Y$705</definedName>
    <definedName name="_xlnm.Print_Area" localSheetId="3">'Форма 4'!$A$1:$H$2973</definedName>
  </definedNames>
  <calcPr calcId="152511" fullPrecision="0"/>
  <customWorkbookViews>
    <customWorkbookView name="Светлана Сергеевна Карпова - Личное представление" guid="{3511D8A4-2A8D-4563-8DF1-C381EEDBF68F}" mergeInterval="0" personalView="1" maximized="1" xWindow="-8" yWindow="-8" windowWidth="1936" windowHeight="1056" activeSheetId="4"/>
    <customWorkbookView name="Сыроватская Татьяна Иннокентьевна - Личное представление" guid="{CC3EEC02-30D2-4905-AE21-71EA71520321}" mergeInterval="0" personalView="1" maximized="1" xWindow="-8" yWindow="-8" windowWidth="1936" windowHeight="1056" activeSheetId="4"/>
    <customWorkbookView name="Алыкова Анна Фаридовна - Личное представление" guid="{114D0552-1D3C-4C9A-AF28-55BD1176DD7C}" mergeInterval="0" personalView="1" maximized="1" xWindow="-8" yWindow="-8" windowWidth="1936" windowHeight="1056" activeSheetId="1"/>
  </customWorkbookViews>
</workbook>
</file>

<file path=xl/calcChain.xml><?xml version="1.0" encoding="utf-8"?>
<calcChain xmlns="http://schemas.openxmlformats.org/spreadsheetml/2006/main">
  <c r="H1143" i="4" l="1"/>
  <c r="G258" i="4"/>
  <c r="G256" i="4"/>
  <c r="F259" i="4"/>
  <c r="V44" i="1"/>
  <c r="H161" i="4"/>
  <c r="V37" i="1"/>
  <c r="G82" i="4"/>
  <c r="H81" i="4"/>
  <c r="G86" i="4"/>
  <c r="F87" i="4"/>
  <c r="G832" i="4"/>
  <c r="G711" i="4"/>
  <c r="V43" i="1"/>
  <c r="V42" i="1"/>
  <c r="G326" i="4"/>
  <c r="G315" i="4"/>
  <c r="G306" i="4"/>
  <c r="G303" i="4"/>
  <c r="G300" i="4"/>
  <c r="G288" i="4"/>
  <c r="G291" i="4"/>
  <c r="G294" i="4"/>
  <c r="G285" i="4"/>
  <c r="G233" i="4"/>
  <c r="G230" i="4"/>
  <c r="G183" i="4"/>
  <c r="G167" i="4"/>
  <c r="G157" i="4"/>
  <c r="G140" i="4"/>
  <c r="G146" i="4"/>
  <c r="G122" i="4"/>
  <c r="G116" i="4"/>
  <c r="G143" i="4"/>
  <c r="G137" i="4"/>
  <c r="G131" i="4"/>
  <c r="G125" i="4"/>
  <c r="G119" i="4"/>
  <c r="G113" i="4"/>
  <c r="G112" i="4"/>
  <c r="G134" i="4"/>
  <c r="G128" i="4"/>
  <c r="C1364" i="4"/>
  <c r="E43" i="3"/>
  <c r="F165" i="4"/>
  <c r="F163" i="4"/>
  <c r="E44" i="3"/>
  <c r="G162" i="4"/>
  <c r="G164" i="4"/>
  <c r="C62" i="4"/>
  <c r="M330" i="1"/>
  <c r="J330" i="1"/>
  <c r="M52" i="1"/>
  <c r="A321" i="2"/>
  <c r="A322" i="2" s="1"/>
  <c r="A323" i="2" s="1"/>
  <c r="A324" i="2" s="1"/>
  <c r="A325" i="2"/>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20" i="2"/>
  <c r="D326" i="2"/>
  <c r="C326" i="2"/>
  <c r="I318" i="1"/>
  <c r="V326" i="1"/>
  <c r="J326" i="1"/>
  <c r="H151" i="4"/>
  <c r="G1394" i="4"/>
  <c r="H1393" i="4"/>
  <c r="F1395" i="4"/>
  <c r="F1399" i="4"/>
  <c r="F1398" i="4"/>
  <c r="F1397" i="4"/>
  <c r="F1396" i="4"/>
  <c r="F155" i="4"/>
  <c r="F154" i="4"/>
  <c r="F153" i="4"/>
  <c r="F152" i="4"/>
  <c r="H156" i="4"/>
  <c r="G159" i="4"/>
  <c r="F160" i="4"/>
  <c r="G84" i="4"/>
  <c r="G88" i="4"/>
  <c r="F89" i="4"/>
  <c r="C61" i="2"/>
  <c r="D61" i="2"/>
  <c r="J61" i="1"/>
  <c r="D51" i="2"/>
  <c r="D52" i="2"/>
  <c r="C51" i="2"/>
  <c r="H249" i="4"/>
  <c r="G249" i="4"/>
  <c r="H254" i="4"/>
  <c r="G254" i="4"/>
  <c r="H253" i="4"/>
  <c r="G253" i="4"/>
  <c r="H252" i="4"/>
  <c r="G252" i="4"/>
  <c r="H251" i="4"/>
  <c r="G251" i="4"/>
  <c r="H250" i="4"/>
  <c r="G250" i="4"/>
  <c r="H248" i="4"/>
  <c r="G248" i="4"/>
  <c r="H247" i="4"/>
  <c r="G247" i="4"/>
  <c r="H246" i="4"/>
  <c r="G246" i="4"/>
  <c r="G244" i="4" s="1"/>
  <c r="H245" i="4"/>
  <c r="G245" i="4"/>
  <c r="F244" i="4"/>
  <c r="H213" i="4"/>
  <c r="H205" i="4"/>
  <c r="G205" i="4"/>
  <c r="G213" i="4"/>
  <c r="J51" i="1"/>
  <c r="H215" i="4"/>
  <c r="H209" i="4"/>
  <c r="G215" i="4"/>
  <c r="G209" i="4"/>
  <c r="F204" i="4"/>
  <c r="K51" i="3"/>
  <c r="C51" i="3"/>
  <c r="O51" i="1" s="1"/>
  <c r="H216" i="4"/>
  <c r="G216" i="4"/>
  <c r="H214" i="4"/>
  <c r="G214" i="4"/>
  <c r="H212" i="4"/>
  <c r="G212" i="4"/>
  <c r="H211" i="4"/>
  <c r="G211" i="4"/>
  <c r="H210" i="4"/>
  <c r="G210" i="4"/>
  <c r="H208" i="4"/>
  <c r="G208" i="4"/>
  <c r="H207" i="4"/>
  <c r="G207" i="4"/>
  <c r="H206" i="4"/>
  <c r="G206" i="4"/>
  <c r="H203" i="4"/>
  <c r="F203" i="4"/>
  <c r="H202" i="4"/>
  <c r="F202" i="4"/>
  <c r="H201" i="4"/>
  <c r="G201" i="4"/>
  <c r="H200" i="4"/>
  <c r="F200" i="4"/>
  <c r="H199" i="4"/>
  <c r="F199" i="4"/>
  <c r="H198" i="4"/>
  <c r="G198" i="4"/>
  <c r="H197" i="4"/>
  <c r="F197" i="4"/>
  <c r="G197" i="4"/>
  <c r="H196" i="4"/>
  <c r="F196" i="4"/>
  <c r="H195" i="4"/>
  <c r="G195" i="4"/>
  <c r="H194" i="4"/>
  <c r="F194" i="4"/>
  <c r="H193" i="4"/>
  <c r="F193" i="4"/>
  <c r="G193" i="4" s="1"/>
  <c r="H192" i="4"/>
  <c r="G192" i="4"/>
  <c r="H191" i="4"/>
  <c r="F191" i="4"/>
  <c r="H190" i="4"/>
  <c r="F190" i="4"/>
  <c r="H189" i="4"/>
  <c r="G189" i="4"/>
  <c r="H188" i="4"/>
  <c r="F188" i="4"/>
  <c r="H187" i="4"/>
  <c r="F187" i="4"/>
  <c r="H186" i="4"/>
  <c r="G186" i="4"/>
  <c r="F298" i="4"/>
  <c r="F286" i="4"/>
  <c r="F277" i="4"/>
  <c r="F274" i="4"/>
  <c r="F271" i="4"/>
  <c r="F268" i="4"/>
  <c r="F265" i="4"/>
  <c r="F93" i="4"/>
  <c r="F94" i="4"/>
  <c r="G425" i="4"/>
  <c r="G422" i="4"/>
  <c r="G401" i="4"/>
  <c r="G386" i="4"/>
  <c r="G383" i="4"/>
  <c r="G380" i="4"/>
  <c r="G377" i="4"/>
  <c r="G374" i="4"/>
  <c r="G345" i="4"/>
  <c r="H1095" i="4"/>
  <c r="H1094" i="4"/>
  <c r="F1094" i="4"/>
  <c r="F1093" i="4"/>
  <c r="F1092" i="4"/>
  <c r="F1091" i="4"/>
  <c r="F1090" i="4"/>
  <c r="F833" i="4"/>
  <c r="G591" i="4"/>
  <c r="I243" i="2"/>
  <c r="D243" i="2"/>
  <c r="C243" i="2"/>
  <c r="I191" i="2"/>
  <c r="D191" i="2"/>
  <c r="C191" i="2"/>
  <c r="I190" i="2"/>
  <c r="D190" i="2"/>
  <c r="C190" i="2"/>
  <c r="G1139" i="4"/>
  <c r="G1133" i="4"/>
  <c r="G1127" i="4"/>
  <c r="G1118" i="4"/>
  <c r="G1109" i="4"/>
  <c r="G1042" i="4"/>
  <c r="G1028" i="4"/>
  <c r="G1020" i="4"/>
  <c r="G1015" i="4"/>
  <c r="G942" i="4"/>
  <c r="G939" i="4"/>
  <c r="G923" i="4"/>
  <c r="G873" i="4"/>
  <c r="G869" i="4"/>
  <c r="G876" i="4"/>
  <c r="G838" i="4"/>
  <c r="G835" i="4"/>
  <c r="G782" i="4"/>
  <c r="G772" i="4"/>
  <c r="G768" i="4"/>
  <c r="G764" i="4"/>
  <c r="G762" i="4"/>
  <c r="G688" i="4"/>
  <c r="G678" i="4"/>
  <c r="G626" i="4"/>
  <c r="G601" i="4"/>
  <c r="G586" i="4"/>
  <c r="G554" i="4"/>
  <c r="G527" i="4"/>
  <c r="G518" i="4"/>
  <c r="G498" i="4"/>
  <c r="G495" i="4"/>
  <c r="G483" i="4"/>
  <c r="G467" i="4"/>
  <c r="G458" i="4"/>
  <c r="F1159" i="4"/>
  <c r="F1116" i="4"/>
  <c r="F1114" i="4"/>
  <c r="F1112" i="4"/>
  <c r="F1110" i="4"/>
  <c r="F1083" i="4"/>
  <c r="F1074" i="4"/>
  <c r="F839" i="4"/>
  <c r="F734" i="4"/>
  <c r="F730" i="4"/>
  <c r="F724" i="4"/>
  <c r="F718" i="4"/>
  <c r="F716" i="4"/>
  <c r="F714" i="4"/>
  <c r="G159" i="3" s="1"/>
  <c r="F712" i="4"/>
  <c r="F709" i="4"/>
  <c r="F707" i="4"/>
  <c r="F705" i="4"/>
  <c r="G705" i="4" s="1"/>
  <c r="F703" i="4"/>
  <c r="F646" i="4"/>
  <c r="F644" i="4"/>
  <c r="F642" i="4"/>
  <c r="F640" i="4"/>
  <c r="H148" i="3"/>
  <c r="F638" i="4"/>
  <c r="F592" i="4"/>
  <c r="F587" i="4"/>
  <c r="F542" i="4"/>
  <c r="D171" i="2"/>
  <c r="D172" i="2"/>
  <c r="D173" i="2"/>
  <c r="D174" i="2"/>
  <c r="C171" i="2"/>
  <c r="C172" i="2"/>
  <c r="I172" i="2"/>
  <c r="F1048" i="4"/>
  <c r="F1047" i="4"/>
  <c r="G1047" i="4" s="1"/>
  <c r="G812" i="4"/>
  <c r="F673" i="4"/>
  <c r="F672" i="4"/>
  <c r="F649" i="4"/>
  <c r="F648" i="4"/>
  <c r="F632" i="4"/>
  <c r="F631" i="4"/>
  <c r="H579" i="4"/>
  <c r="H578" i="4"/>
  <c r="F577" i="4"/>
  <c r="G577" i="4" s="1"/>
  <c r="F576" i="4"/>
  <c r="G576" i="4"/>
  <c r="F575" i="4"/>
  <c r="F574" i="4"/>
  <c r="J243" i="1"/>
  <c r="V243" i="1"/>
  <c r="H892" i="4"/>
  <c r="G892" i="4"/>
  <c r="H888" i="4"/>
  <c r="G888" i="4"/>
  <c r="J191" i="1"/>
  <c r="J190" i="1"/>
  <c r="V190" i="1" s="1"/>
  <c r="H793" i="4"/>
  <c r="G793" i="4"/>
  <c r="J172" i="1"/>
  <c r="V172" i="1" s="1"/>
  <c r="H656" i="4"/>
  <c r="H653" i="4"/>
  <c r="H650" i="4"/>
  <c r="G656" i="4"/>
  <c r="G653" i="4"/>
  <c r="G650" i="4"/>
  <c r="G654" i="4"/>
  <c r="G651" i="4"/>
  <c r="H651" i="4"/>
  <c r="G659" i="4"/>
  <c r="G661" i="4"/>
  <c r="K149" i="3"/>
  <c r="C431" i="4"/>
  <c r="H1154" i="4"/>
  <c r="G1154" i="4"/>
  <c r="H1153" i="4"/>
  <c r="G1153" i="4"/>
  <c r="H1152" i="4"/>
  <c r="G1152" i="4"/>
  <c r="H1151" i="4"/>
  <c r="G1151" i="4"/>
  <c r="H1150" i="4"/>
  <c r="G1150" i="4"/>
  <c r="H1149" i="4"/>
  <c r="H1148" i="4" s="1"/>
  <c r="G1149" i="4"/>
  <c r="G1148" i="4" s="1"/>
  <c r="F1148" i="4"/>
  <c r="K243" i="3"/>
  <c r="C243" i="3" s="1"/>
  <c r="O243" i="1" s="1"/>
  <c r="F894" i="4"/>
  <c r="F887" i="4"/>
  <c r="K190" i="3" s="1"/>
  <c r="C190" i="3" s="1"/>
  <c r="O190" i="1" s="1"/>
  <c r="H896" i="4"/>
  <c r="G896" i="4"/>
  <c r="H895" i="4"/>
  <c r="H894" i="4" s="1"/>
  <c r="G895" i="4"/>
  <c r="G894" i="4" s="1"/>
  <c r="H891" i="4"/>
  <c r="H890" i="4"/>
  <c r="G891" i="4"/>
  <c r="G890" i="4"/>
  <c r="H893" i="4"/>
  <c r="G893" i="4"/>
  <c r="H889" i="4"/>
  <c r="G889" i="4"/>
  <c r="F790" i="4"/>
  <c r="G791" i="4"/>
  <c r="H794" i="4"/>
  <c r="G794" i="4"/>
  <c r="H792" i="4"/>
  <c r="G792" i="4"/>
  <c r="H791" i="4"/>
  <c r="H664" i="4"/>
  <c r="H663" i="4"/>
  <c r="H662" i="4"/>
  <c r="H661" i="4"/>
  <c r="H660" i="4"/>
  <c r="H659" i="4"/>
  <c r="G660" i="4"/>
  <c r="G662" i="4"/>
  <c r="G663" i="4"/>
  <c r="G664" i="4"/>
  <c r="F559" i="4"/>
  <c r="F556" i="4"/>
  <c r="F558" i="4"/>
  <c r="G767" i="4"/>
  <c r="Y704" i="3"/>
  <c r="X704" i="3"/>
  <c r="W704" i="3"/>
  <c r="V704" i="3"/>
  <c r="U704" i="3"/>
  <c r="T704" i="3"/>
  <c r="S704" i="3"/>
  <c r="R704" i="3"/>
  <c r="Q704" i="3"/>
  <c r="P704" i="3"/>
  <c r="O704" i="3"/>
  <c r="N704" i="3"/>
  <c r="L704" i="3"/>
  <c r="K704" i="3"/>
  <c r="J704" i="3"/>
  <c r="I704" i="3"/>
  <c r="H704" i="3"/>
  <c r="G704" i="3"/>
  <c r="F704" i="3"/>
  <c r="E704" i="3"/>
  <c r="D704" i="3"/>
  <c r="Y699" i="3"/>
  <c r="X699" i="3"/>
  <c r="W699" i="3"/>
  <c r="V699" i="3"/>
  <c r="U699" i="3"/>
  <c r="T699" i="3"/>
  <c r="S699" i="3"/>
  <c r="R699" i="3"/>
  <c r="Q699" i="3"/>
  <c r="P699" i="3"/>
  <c r="O699" i="3"/>
  <c r="N699" i="3"/>
  <c r="L699" i="3"/>
  <c r="K699" i="3"/>
  <c r="J699" i="3"/>
  <c r="I699" i="3"/>
  <c r="H699" i="3"/>
  <c r="G699" i="3"/>
  <c r="F699" i="3"/>
  <c r="E699" i="3"/>
  <c r="D699" i="3"/>
  <c r="Y697" i="3"/>
  <c r="X697" i="3"/>
  <c r="W697" i="3"/>
  <c r="V697" i="3"/>
  <c r="U697" i="3"/>
  <c r="T697" i="3"/>
  <c r="S697" i="3"/>
  <c r="R697" i="3"/>
  <c r="Q697" i="3"/>
  <c r="P697" i="3"/>
  <c r="O697" i="3"/>
  <c r="N697" i="3"/>
  <c r="L697" i="3"/>
  <c r="K697" i="3"/>
  <c r="J697" i="3"/>
  <c r="I697" i="3"/>
  <c r="H697" i="3"/>
  <c r="G697" i="3"/>
  <c r="F697" i="3"/>
  <c r="E697" i="3"/>
  <c r="D697" i="3"/>
  <c r="Y694" i="3"/>
  <c r="X694" i="3"/>
  <c r="W694" i="3"/>
  <c r="V694" i="3"/>
  <c r="U694" i="3"/>
  <c r="T694" i="3"/>
  <c r="S694" i="3"/>
  <c r="R694" i="3"/>
  <c r="Q694" i="3"/>
  <c r="P694" i="3"/>
  <c r="O694" i="3"/>
  <c r="N694" i="3"/>
  <c r="L694" i="3"/>
  <c r="K694" i="3"/>
  <c r="J694" i="3"/>
  <c r="I694" i="3"/>
  <c r="H694" i="3"/>
  <c r="G694" i="3"/>
  <c r="F694" i="3"/>
  <c r="E694" i="3"/>
  <c r="D694" i="3"/>
  <c r="Y692" i="3"/>
  <c r="X692" i="3"/>
  <c r="W692" i="3"/>
  <c r="V692" i="3"/>
  <c r="U692" i="3"/>
  <c r="T692" i="3"/>
  <c r="S692" i="3"/>
  <c r="R692" i="3"/>
  <c r="Q692" i="3"/>
  <c r="P692" i="3"/>
  <c r="O692" i="3"/>
  <c r="N692" i="3"/>
  <c r="L692" i="3"/>
  <c r="K692" i="3"/>
  <c r="J692" i="3"/>
  <c r="I692" i="3"/>
  <c r="H692" i="3"/>
  <c r="G692" i="3"/>
  <c r="F692" i="3"/>
  <c r="E692" i="3"/>
  <c r="D692" i="3"/>
  <c r="Y690" i="3"/>
  <c r="X690" i="3"/>
  <c r="W690" i="3"/>
  <c r="V690" i="3"/>
  <c r="U690" i="3"/>
  <c r="T690" i="3"/>
  <c r="S690" i="3"/>
  <c r="R690" i="3"/>
  <c r="Q690" i="3"/>
  <c r="P690" i="3"/>
  <c r="O690" i="3"/>
  <c r="N690" i="3"/>
  <c r="L690" i="3"/>
  <c r="K690" i="3"/>
  <c r="J690" i="3"/>
  <c r="I690" i="3"/>
  <c r="H690" i="3"/>
  <c r="G690" i="3"/>
  <c r="F690" i="3"/>
  <c r="E690" i="3"/>
  <c r="D690" i="3"/>
  <c r="Y676" i="3"/>
  <c r="X676" i="3"/>
  <c r="W676" i="3"/>
  <c r="V676" i="3"/>
  <c r="T676" i="3"/>
  <c r="S676" i="3"/>
  <c r="R676" i="3"/>
  <c r="P676" i="3"/>
  <c r="O676" i="3"/>
  <c r="N676" i="3"/>
  <c r="L676" i="3"/>
  <c r="K676" i="3"/>
  <c r="J676" i="3"/>
  <c r="I676" i="3"/>
  <c r="H676" i="3"/>
  <c r="G676" i="3"/>
  <c r="F676" i="3"/>
  <c r="E676" i="3"/>
  <c r="D676" i="3"/>
  <c r="Y673" i="3"/>
  <c r="X673" i="3"/>
  <c r="W673" i="3"/>
  <c r="V673" i="3"/>
  <c r="U673" i="3"/>
  <c r="T673" i="3"/>
  <c r="S673" i="3"/>
  <c r="R673" i="3"/>
  <c r="Q673" i="3"/>
  <c r="P673" i="3"/>
  <c r="O673" i="3"/>
  <c r="N673" i="3"/>
  <c r="L673" i="3"/>
  <c r="K673" i="3"/>
  <c r="J673" i="3"/>
  <c r="I673" i="3"/>
  <c r="H673" i="3"/>
  <c r="G673" i="3"/>
  <c r="F673" i="3"/>
  <c r="E673" i="3"/>
  <c r="D673" i="3"/>
  <c r="Y671" i="3"/>
  <c r="X671" i="3"/>
  <c r="W671" i="3"/>
  <c r="V671" i="3"/>
  <c r="T671" i="3"/>
  <c r="S671" i="3"/>
  <c r="R671" i="3"/>
  <c r="P671" i="3"/>
  <c r="O671" i="3"/>
  <c r="N671" i="3"/>
  <c r="M671" i="3"/>
  <c r="L671" i="3"/>
  <c r="K671" i="3"/>
  <c r="J671" i="3"/>
  <c r="I671" i="3"/>
  <c r="H671" i="3"/>
  <c r="G671" i="3"/>
  <c r="F671" i="3"/>
  <c r="E671" i="3"/>
  <c r="D671" i="3"/>
  <c r="Y655" i="3"/>
  <c r="X655" i="3"/>
  <c r="V655" i="3"/>
  <c r="U655" i="3"/>
  <c r="T655" i="3"/>
  <c r="S655" i="3"/>
  <c r="R655" i="3"/>
  <c r="Q655" i="3"/>
  <c r="P655" i="3"/>
  <c r="O655" i="3"/>
  <c r="N655" i="3"/>
  <c r="L655" i="3"/>
  <c r="J655" i="3"/>
  <c r="I655" i="3"/>
  <c r="H655" i="3"/>
  <c r="G655" i="3"/>
  <c r="F655" i="3"/>
  <c r="D655" i="3"/>
  <c r="Y640" i="3"/>
  <c r="X640" i="3"/>
  <c r="V640" i="3"/>
  <c r="U640" i="3"/>
  <c r="T640" i="3"/>
  <c r="S640" i="3"/>
  <c r="R640" i="3"/>
  <c r="Q640" i="3"/>
  <c r="P640" i="3"/>
  <c r="O640" i="3"/>
  <c r="N640" i="3"/>
  <c r="L640" i="3"/>
  <c r="J640" i="3"/>
  <c r="F640" i="3"/>
  <c r="D640" i="3"/>
  <c r="Y617" i="3"/>
  <c r="X617" i="3"/>
  <c r="V617" i="3"/>
  <c r="U617" i="3"/>
  <c r="T617" i="3"/>
  <c r="R617" i="3"/>
  <c r="P617" i="3"/>
  <c r="O617" i="3"/>
  <c r="N617" i="3"/>
  <c r="L617" i="3"/>
  <c r="K617" i="3"/>
  <c r="J617" i="3"/>
  <c r="I617" i="3"/>
  <c r="H617" i="3"/>
  <c r="G617" i="3"/>
  <c r="F617" i="3"/>
  <c r="X579" i="3"/>
  <c r="W579" i="3"/>
  <c r="V579" i="3"/>
  <c r="U579" i="3"/>
  <c r="T579" i="3"/>
  <c r="S579" i="3"/>
  <c r="R579" i="3"/>
  <c r="Q579" i="3"/>
  <c r="P579" i="3"/>
  <c r="O579" i="3"/>
  <c r="N579" i="3"/>
  <c r="N578" i="3" s="1"/>
  <c r="L579" i="3"/>
  <c r="K579" i="3"/>
  <c r="J579" i="3"/>
  <c r="J578" i="3" s="1"/>
  <c r="I579" i="3"/>
  <c r="F579" i="3"/>
  <c r="D579" i="3"/>
  <c r="Y564" i="3"/>
  <c r="X564" i="3"/>
  <c r="W564" i="3"/>
  <c r="V564" i="3"/>
  <c r="U564" i="3"/>
  <c r="T564" i="3"/>
  <c r="S564" i="3"/>
  <c r="R564" i="3"/>
  <c r="Q564" i="3"/>
  <c r="P564" i="3"/>
  <c r="O564" i="3"/>
  <c r="N564" i="3"/>
  <c r="L564" i="3"/>
  <c r="J564" i="3"/>
  <c r="F564" i="3"/>
  <c r="Y510" i="3"/>
  <c r="X510" i="3"/>
  <c r="W510" i="3"/>
  <c r="V510" i="3"/>
  <c r="T510" i="3"/>
  <c r="S510" i="3"/>
  <c r="R510" i="3"/>
  <c r="P510" i="3"/>
  <c r="O510" i="3"/>
  <c r="N510" i="3"/>
  <c r="L510" i="3"/>
  <c r="K510" i="3"/>
  <c r="J510" i="3"/>
  <c r="F510" i="3"/>
  <c r="D510" i="3"/>
  <c r="Y508" i="3"/>
  <c r="X508" i="3"/>
  <c r="W508" i="3"/>
  <c r="V508" i="3"/>
  <c r="U508" i="3"/>
  <c r="T508" i="3"/>
  <c r="S508" i="3"/>
  <c r="R508" i="3"/>
  <c r="Q508" i="3"/>
  <c r="P508" i="3"/>
  <c r="O508" i="3"/>
  <c r="N508" i="3"/>
  <c r="L508" i="3"/>
  <c r="K508" i="3"/>
  <c r="J508" i="3"/>
  <c r="I508" i="3"/>
  <c r="H508" i="3"/>
  <c r="G508" i="3"/>
  <c r="F508" i="3"/>
  <c r="E508" i="3"/>
  <c r="D508" i="3"/>
  <c r="Y505" i="3"/>
  <c r="X505" i="3"/>
  <c r="W505" i="3"/>
  <c r="V505" i="3"/>
  <c r="U505" i="3"/>
  <c r="T505" i="3"/>
  <c r="S505" i="3"/>
  <c r="R505" i="3"/>
  <c r="Q505" i="3"/>
  <c r="P505" i="3"/>
  <c r="O505" i="3"/>
  <c r="N505" i="3"/>
  <c r="L505" i="3"/>
  <c r="K505" i="3"/>
  <c r="J505" i="3"/>
  <c r="I505" i="3"/>
  <c r="H505" i="3"/>
  <c r="G505" i="3"/>
  <c r="F505" i="3"/>
  <c r="E505" i="3"/>
  <c r="D505" i="3"/>
  <c r="Y501" i="3"/>
  <c r="X501" i="3"/>
  <c r="W501" i="3"/>
  <c r="V501" i="3"/>
  <c r="U501" i="3"/>
  <c r="T501" i="3"/>
  <c r="S501" i="3"/>
  <c r="R501" i="3"/>
  <c r="Q501" i="3"/>
  <c r="P501" i="3"/>
  <c r="O501" i="3"/>
  <c r="N501" i="3"/>
  <c r="L501" i="3"/>
  <c r="K501" i="3"/>
  <c r="J501" i="3"/>
  <c r="I501" i="3"/>
  <c r="H501" i="3"/>
  <c r="G501" i="3"/>
  <c r="F501" i="3"/>
  <c r="E501" i="3"/>
  <c r="D501" i="3"/>
  <c r="Y498" i="3"/>
  <c r="X498" i="3"/>
  <c r="W498" i="3"/>
  <c r="V498" i="3"/>
  <c r="U498" i="3"/>
  <c r="T498" i="3"/>
  <c r="S498" i="3"/>
  <c r="R498" i="3"/>
  <c r="Q498" i="3"/>
  <c r="P498" i="3"/>
  <c r="O498" i="3"/>
  <c r="N498" i="3"/>
  <c r="L498" i="3"/>
  <c r="K498" i="3"/>
  <c r="J498" i="3"/>
  <c r="I498" i="3"/>
  <c r="H498" i="3"/>
  <c r="G498" i="3"/>
  <c r="F498" i="3"/>
  <c r="E498" i="3"/>
  <c r="D498" i="3"/>
  <c r="Y488" i="3"/>
  <c r="X488" i="3"/>
  <c r="W488" i="3"/>
  <c r="V488" i="3"/>
  <c r="U488" i="3"/>
  <c r="T488" i="3"/>
  <c r="S488" i="3"/>
  <c r="R488" i="3"/>
  <c r="Q488" i="3"/>
  <c r="P488" i="3"/>
  <c r="O488" i="3"/>
  <c r="N488" i="3"/>
  <c r="L488" i="3"/>
  <c r="K488" i="3"/>
  <c r="J488" i="3"/>
  <c r="I488" i="3"/>
  <c r="H488" i="3"/>
  <c r="G488" i="3"/>
  <c r="F488" i="3"/>
  <c r="E488" i="3"/>
  <c r="D488" i="3"/>
  <c r="Y486" i="3"/>
  <c r="X486" i="3"/>
  <c r="W486" i="3"/>
  <c r="V486" i="3"/>
  <c r="U486" i="3"/>
  <c r="T486" i="3"/>
  <c r="S486" i="3"/>
  <c r="R486" i="3"/>
  <c r="Q486" i="3"/>
  <c r="P486" i="3"/>
  <c r="O486" i="3"/>
  <c r="N486" i="3"/>
  <c r="L486" i="3"/>
  <c r="K486" i="3"/>
  <c r="J486" i="3"/>
  <c r="I486" i="3"/>
  <c r="H486" i="3"/>
  <c r="G486" i="3"/>
  <c r="F486" i="3"/>
  <c r="E486" i="3"/>
  <c r="D486" i="3"/>
  <c r="Y484" i="3"/>
  <c r="X484" i="3"/>
  <c r="W484" i="3"/>
  <c r="V484" i="3"/>
  <c r="U484" i="3"/>
  <c r="T484" i="3"/>
  <c r="S484" i="3"/>
  <c r="R484" i="3"/>
  <c r="Q484" i="3"/>
  <c r="P484" i="3"/>
  <c r="O484" i="3"/>
  <c r="N484" i="3"/>
  <c r="L484" i="3"/>
  <c r="K484" i="3"/>
  <c r="J484" i="3"/>
  <c r="I484" i="3"/>
  <c r="H484" i="3"/>
  <c r="G484" i="3"/>
  <c r="F484" i="3"/>
  <c r="E484" i="3"/>
  <c r="D484" i="3"/>
  <c r="Y482" i="3"/>
  <c r="X482" i="3"/>
  <c r="W482" i="3"/>
  <c r="V482" i="3"/>
  <c r="U482" i="3"/>
  <c r="T482" i="3"/>
  <c r="S482" i="3"/>
  <c r="R482" i="3"/>
  <c r="Q482" i="3"/>
  <c r="P482" i="3"/>
  <c r="O482" i="3"/>
  <c r="N482" i="3"/>
  <c r="L482" i="3"/>
  <c r="K482" i="3"/>
  <c r="J482" i="3"/>
  <c r="I482" i="3"/>
  <c r="H482" i="3"/>
  <c r="G482" i="3"/>
  <c r="F482" i="3"/>
  <c r="E482" i="3"/>
  <c r="D482" i="3"/>
  <c r="Y463" i="3"/>
  <c r="X463" i="3"/>
  <c r="V463" i="3"/>
  <c r="T463" i="3"/>
  <c r="S463" i="3"/>
  <c r="R463" i="3"/>
  <c r="P463" i="3"/>
  <c r="O463" i="3"/>
  <c r="N463" i="3"/>
  <c r="L463" i="3"/>
  <c r="K463" i="3"/>
  <c r="J463" i="3"/>
  <c r="I463" i="3"/>
  <c r="H463" i="3"/>
  <c r="G463" i="3"/>
  <c r="F463" i="3"/>
  <c r="E463" i="3"/>
  <c r="D463" i="3"/>
  <c r="Y459" i="3"/>
  <c r="X459" i="3"/>
  <c r="W459" i="3"/>
  <c r="V459" i="3"/>
  <c r="T459" i="3"/>
  <c r="S459" i="3"/>
  <c r="R459" i="3"/>
  <c r="P459" i="3"/>
  <c r="O459" i="3"/>
  <c r="N459" i="3"/>
  <c r="L459" i="3"/>
  <c r="K459" i="3"/>
  <c r="J459" i="3"/>
  <c r="I459" i="3"/>
  <c r="H459" i="3"/>
  <c r="G459" i="3"/>
  <c r="F459" i="3"/>
  <c r="E459" i="3"/>
  <c r="D459" i="3"/>
  <c r="Y440" i="3"/>
  <c r="X440" i="3"/>
  <c r="W440" i="3"/>
  <c r="V440" i="3"/>
  <c r="U440" i="3"/>
  <c r="T440" i="3"/>
  <c r="S440" i="3"/>
  <c r="R440" i="3"/>
  <c r="Q440" i="3"/>
  <c r="P440" i="3"/>
  <c r="O440" i="3"/>
  <c r="N440" i="3"/>
  <c r="L440" i="3"/>
  <c r="J440" i="3"/>
  <c r="I440" i="3"/>
  <c r="H440" i="3"/>
  <c r="G440" i="3"/>
  <c r="Y419" i="3"/>
  <c r="X419" i="3"/>
  <c r="V419" i="3"/>
  <c r="U419" i="3"/>
  <c r="T419" i="3"/>
  <c r="S419" i="3"/>
  <c r="R419" i="3"/>
  <c r="Q419" i="3"/>
  <c r="P419" i="3"/>
  <c r="O419" i="3"/>
  <c r="N419" i="3"/>
  <c r="L419" i="3"/>
  <c r="J419" i="3"/>
  <c r="I419" i="3"/>
  <c r="H419" i="3"/>
  <c r="G419" i="3"/>
  <c r="F419" i="3"/>
  <c r="E419" i="3"/>
  <c r="D419" i="3"/>
  <c r="Y408" i="3"/>
  <c r="X408" i="3"/>
  <c r="W408" i="3"/>
  <c r="V408" i="3"/>
  <c r="U408" i="3"/>
  <c r="T408" i="3"/>
  <c r="S408" i="3"/>
  <c r="R408" i="3"/>
  <c r="Q408" i="3"/>
  <c r="P408" i="3"/>
  <c r="O408" i="3"/>
  <c r="N408" i="3"/>
  <c r="L408" i="3"/>
  <c r="K408" i="3"/>
  <c r="J408" i="3"/>
  <c r="J382" i="3"/>
  <c r="Y383" i="3"/>
  <c r="Y382" i="3" s="1"/>
  <c r="X383" i="3"/>
  <c r="X382" i="3" s="1"/>
  <c r="W383" i="3"/>
  <c r="V383" i="3"/>
  <c r="U383" i="3"/>
  <c r="T383" i="3"/>
  <c r="T382" i="3"/>
  <c r="T297" i="3" s="1"/>
  <c r="R383" i="3"/>
  <c r="P383" i="3"/>
  <c r="N383" i="3"/>
  <c r="L383" i="3"/>
  <c r="L382" i="3" s="1"/>
  <c r="J383" i="3"/>
  <c r="I383" i="3"/>
  <c r="F383" i="3"/>
  <c r="D383" i="3"/>
  <c r="Y370" i="3"/>
  <c r="X370" i="3"/>
  <c r="W370" i="3"/>
  <c r="V370" i="3"/>
  <c r="U370" i="3"/>
  <c r="T370" i="3"/>
  <c r="S370" i="3"/>
  <c r="R370" i="3"/>
  <c r="Q370" i="3"/>
  <c r="P370" i="3"/>
  <c r="O370" i="3"/>
  <c r="N370" i="3"/>
  <c r="L370" i="3"/>
  <c r="J370" i="3"/>
  <c r="H370" i="3"/>
  <c r="F370" i="3"/>
  <c r="D370" i="3"/>
  <c r="Y318" i="3"/>
  <c r="X318" i="3"/>
  <c r="W318" i="3"/>
  <c r="V318" i="3"/>
  <c r="T318" i="3"/>
  <c r="S318" i="3"/>
  <c r="R318" i="3"/>
  <c r="P318" i="3"/>
  <c r="O318" i="3"/>
  <c r="N318" i="3"/>
  <c r="L318" i="3"/>
  <c r="J318" i="3"/>
  <c r="F318" i="3"/>
  <c r="D318" i="3"/>
  <c r="Y315" i="3"/>
  <c r="X315" i="3"/>
  <c r="W315" i="3"/>
  <c r="V315" i="3"/>
  <c r="U315" i="3"/>
  <c r="T315" i="3"/>
  <c r="S315" i="3"/>
  <c r="R315" i="3"/>
  <c r="Q315" i="3"/>
  <c r="P315" i="3"/>
  <c r="O315" i="3"/>
  <c r="N315" i="3"/>
  <c r="L315" i="3"/>
  <c r="K315" i="3"/>
  <c r="J315" i="3"/>
  <c r="I315" i="3"/>
  <c r="H315" i="3"/>
  <c r="G315" i="3"/>
  <c r="F315" i="3"/>
  <c r="E315" i="3"/>
  <c r="D315" i="3"/>
  <c r="Y312" i="3"/>
  <c r="X312" i="3"/>
  <c r="W312" i="3"/>
  <c r="V312" i="3"/>
  <c r="U312" i="3"/>
  <c r="T312" i="3"/>
  <c r="S312" i="3"/>
  <c r="R312" i="3"/>
  <c r="Q312" i="3"/>
  <c r="P312" i="3"/>
  <c r="O312" i="3"/>
  <c r="N312" i="3"/>
  <c r="L312" i="3"/>
  <c r="K312" i="3"/>
  <c r="J312" i="3"/>
  <c r="I312" i="3"/>
  <c r="H312" i="3"/>
  <c r="G312" i="3"/>
  <c r="F312" i="3"/>
  <c r="E312" i="3"/>
  <c r="D312" i="3"/>
  <c r="Y298" i="3"/>
  <c r="X298" i="3"/>
  <c r="W298" i="3"/>
  <c r="V298" i="3"/>
  <c r="U298" i="3"/>
  <c r="T298" i="3"/>
  <c r="S298" i="3"/>
  <c r="R298" i="3"/>
  <c r="Q298" i="3"/>
  <c r="P298" i="3"/>
  <c r="O298" i="3"/>
  <c r="N298" i="3"/>
  <c r="L298" i="3"/>
  <c r="K298" i="3"/>
  <c r="J298" i="3"/>
  <c r="I298" i="3"/>
  <c r="H298" i="3"/>
  <c r="G298" i="3"/>
  <c r="F298" i="3"/>
  <c r="E298" i="3"/>
  <c r="D298" i="3"/>
  <c r="Y292" i="3"/>
  <c r="X292" i="3"/>
  <c r="W292" i="3"/>
  <c r="V292" i="3"/>
  <c r="U292" i="3"/>
  <c r="T292" i="3"/>
  <c r="S292" i="3"/>
  <c r="R292" i="3"/>
  <c r="Q292" i="3"/>
  <c r="P292" i="3"/>
  <c r="O292" i="3"/>
  <c r="N292" i="3"/>
  <c r="L292" i="3"/>
  <c r="K292" i="3"/>
  <c r="J292" i="3"/>
  <c r="I292" i="3"/>
  <c r="H292" i="3"/>
  <c r="G292" i="3"/>
  <c r="F292" i="3"/>
  <c r="E292" i="3"/>
  <c r="D292" i="3"/>
  <c r="Y283" i="3"/>
  <c r="X283" i="3"/>
  <c r="W283" i="3"/>
  <c r="V283" i="3"/>
  <c r="U283" i="3"/>
  <c r="T283" i="3"/>
  <c r="S283" i="3"/>
  <c r="R283" i="3"/>
  <c r="Q283" i="3"/>
  <c r="P283" i="3"/>
  <c r="O283" i="3"/>
  <c r="N283" i="3"/>
  <c r="L283" i="3"/>
  <c r="K283" i="3"/>
  <c r="J283" i="3"/>
  <c r="I283" i="3"/>
  <c r="H283" i="3"/>
  <c r="G283" i="3"/>
  <c r="F283" i="3"/>
  <c r="E283" i="3"/>
  <c r="D283" i="3"/>
  <c r="Y281" i="3"/>
  <c r="X281" i="3"/>
  <c r="W281" i="3"/>
  <c r="V281" i="3"/>
  <c r="U281" i="3"/>
  <c r="T281" i="3"/>
  <c r="S281" i="3"/>
  <c r="R281" i="3"/>
  <c r="Q281" i="3"/>
  <c r="P281" i="3"/>
  <c r="O281" i="3"/>
  <c r="N281" i="3"/>
  <c r="L281" i="3"/>
  <c r="K281" i="3"/>
  <c r="J281" i="3"/>
  <c r="I281" i="3"/>
  <c r="H281" i="3"/>
  <c r="G281" i="3"/>
  <c r="F281" i="3"/>
  <c r="E281" i="3"/>
  <c r="D281" i="3"/>
  <c r="Y279" i="3"/>
  <c r="X279" i="3"/>
  <c r="W279" i="3"/>
  <c r="V279" i="3"/>
  <c r="U279" i="3"/>
  <c r="T279" i="3"/>
  <c r="S279" i="3"/>
  <c r="R279" i="3"/>
  <c r="Q279" i="3"/>
  <c r="P279" i="3"/>
  <c r="O279" i="3"/>
  <c r="N279" i="3"/>
  <c r="L279" i="3"/>
  <c r="K279" i="3"/>
  <c r="J279" i="3"/>
  <c r="I279" i="3"/>
  <c r="H279" i="3"/>
  <c r="G279" i="3"/>
  <c r="F279" i="3"/>
  <c r="E279" i="3"/>
  <c r="D279" i="3"/>
  <c r="Y260" i="3"/>
  <c r="X260" i="3"/>
  <c r="W260" i="3"/>
  <c r="V260" i="3"/>
  <c r="T260" i="3"/>
  <c r="R260" i="3"/>
  <c r="P260" i="3"/>
  <c r="O260" i="3"/>
  <c r="N260" i="3"/>
  <c r="L260" i="3"/>
  <c r="K260" i="3"/>
  <c r="J260" i="3"/>
  <c r="I260" i="3"/>
  <c r="H260" i="3"/>
  <c r="G260" i="3"/>
  <c r="F260" i="3"/>
  <c r="E260" i="3"/>
  <c r="D260" i="3"/>
  <c r="Y258" i="3"/>
  <c r="X258" i="3"/>
  <c r="W258" i="3"/>
  <c r="V258" i="3"/>
  <c r="U258" i="3"/>
  <c r="T258" i="3"/>
  <c r="S258" i="3"/>
  <c r="R258" i="3"/>
  <c r="Q258" i="3"/>
  <c r="P258" i="3"/>
  <c r="O258" i="3"/>
  <c r="N258" i="3"/>
  <c r="L258" i="3"/>
  <c r="K258" i="3"/>
  <c r="J258" i="3"/>
  <c r="I258" i="3"/>
  <c r="H258" i="3"/>
  <c r="G258" i="3"/>
  <c r="F258" i="3"/>
  <c r="E258" i="3"/>
  <c r="D258" i="3"/>
  <c r="Y254" i="3"/>
  <c r="X254" i="3"/>
  <c r="W254" i="3"/>
  <c r="V254" i="3"/>
  <c r="T254" i="3"/>
  <c r="S254" i="3"/>
  <c r="R254" i="3"/>
  <c r="P254" i="3"/>
  <c r="O254" i="3"/>
  <c r="N254" i="3"/>
  <c r="L254" i="3"/>
  <c r="K254" i="3"/>
  <c r="J254" i="3"/>
  <c r="I254" i="3"/>
  <c r="H254" i="3"/>
  <c r="G254" i="3"/>
  <c r="F254" i="3"/>
  <c r="E254" i="3"/>
  <c r="D254" i="3"/>
  <c r="Y250" i="3"/>
  <c r="X250" i="3"/>
  <c r="W250" i="3"/>
  <c r="V250" i="3"/>
  <c r="U250" i="3"/>
  <c r="T250" i="3"/>
  <c r="S250" i="3"/>
  <c r="R250" i="3"/>
  <c r="Q250" i="3"/>
  <c r="P250" i="3"/>
  <c r="O250" i="3"/>
  <c r="N250" i="3"/>
  <c r="L250" i="3"/>
  <c r="K250" i="3"/>
  <c r="J250" i="3"/>
  <c r="I250" i="3"/>
  <c r="H250" i="3"/>
  <c r="G250" i="3"/>
  <c r="F250" i="3"/>
  <c r="E250" i="3"/>
  <c r="D250" i="3"/>
  <c r="X208" i="3"/>
  <c r="V208" i="3"/>
  <c r="U208" i="3"/>
  <c r="T208" i="3"/>
  <c r="S208" i="3"/>
  <c r="R208" i="3"/>
  <c r="P208" i="3"/>
  <c r="O208" i="3"/>
  <c r="N208" i="3"/>
  <c r="L208" i="3"/>
  <c r="J208" i="3"/>
  <c r="Y164" i="3"/>
  <c r="X164" i="3"/>
  <c r="V164" i="3"/>
  <c r="U164" i="3"/>
  <c r="T164" i="3"/>
  <c r="S164" i="3"/>
  <c r="R164" i="3"/>
  <c r="Q164" i="3"/>
  <c r="P164" i="3"/>
  <c r="O164" i="3"/>
  <c r="N164" i="3"/>
  <c r="L164" i="3"/>
  <c r="J164" i="3"/>
  <c r="I164" i="3"/>
  <c r="H164" i="3"/>
  <c r="G164" i="3"/>
  <c r="F164" i="3"/>
  <c r="E164" i="3"/>
  <c r="D164" i="3"/>
  <c r="X139" i="3"/>
  <c r="W139" i="3"/>
  <c r="V139" i="3"/>
  <c r="U139" i="3"/>
  <c r="T139" i="3"/>
  <c r="S139" i="3"/>
  <c r="R139" i="3"/>
  <c r="Q139" i="3"/>
  <c r="P139" i="3"/>
  <c r="O139" i="3"/>
  <c r="N139" i="3"/>
  <c r="L139" i="3"/>
  <c r="J139" i="3"/>
  <c r="X96" i="3"/>
  <c r="V96" i="3"/>
  <c r="V95" i="3" s="1"/>
  <c r="U96" i="3"/>
  <c r="T96" i="3"/>
  <c r="R96" i="3"/>
  <c r="P96" i="3"/>
  <c r="N96" i="3"/>
  <c r="L96" i="3"/>
  <c r="J96" i="3"/>
  <c r="I96" i="3"/>
  <c r="F96" i="3"/>
  <c r="D96" i="3"/>
  <c r="Y73" i="3"/>
  <c r="X73" i="3"/>
  <c r="V73" i="3"/>
  <c r="T73" i="3"/>
  <c r="S73" i="3"/>
  <c r="R73" i="3"/>
  <c r="P73" i="3"/>
  <c r="O73" i="3"/>
  <c r="N73" i="3"/>
  <c r="L73" i="3"/>
  <c r="J73" i="3"/>
  <c r="F73" i="3"/>
  <c r="X32" i="3"/>
  <c r="W32" i="3"/>
  <c r="V32" i="3"/>
  <c r="U32" i="3"/>
  <c r="T32" i="3"/>
  <c r="R32" i="3"/>
  <c r="P32" i="3"/>
  <c r="O32" i="3"/>
  <c r="N32" i="3"/>
  <c r="L32" i="3"/>
  <c r="J32" i="3"/>
  <c r="I32" i="3"/>
  <c r="F32" i="3"/>
  <c r="D32" i="3"/>
  <c r="Y29" i="3"/>
  <c r="X29" i="3"/>
  <c r="W29" i="3"/>
  <c r="V29" i="3"/>
  <c r="U29" i="3"/>
  <c r="T29" i="3"/>
  <c r="S29" i="3"/>
  <c r="R29" i="3"/>
  <c r="Q29" i="3"/>
  <c r="P29" i="3"/>
  <c r="O29" i="3"/>
  <c r="N29" i="3"/>
  <c r="L29" i="3"/>
  <c r="K29" i="3"/>
  <c r="J29" i="3"/>
  <c r="I29" i="3"/>
  <c r="H29" i="3"/>
  <c r="G29" i="3"/>
  <c r="F29" i="3"/>
  <c r="E29" i="3"/>
  <c r="D29" i="3"/>
  <c r="X27" i="3"/>
  <c r="W27" i="3"/>
  <c r="V27" i="3"/>
  <c r="U27" i="3"/>
  <c r="T27" i="3"/>
  <c r="S27" i="3"/>
  <c r="R27" i="3"/>
  <c r="Q27" i="3"/>
  <c r="P27" i="3"/>
  <c r="O27" i="3"/>
  <c r="N27" i="3"/>
  <c r="M27" i="3"/>
  <c r="L27" i="3"/>
  <c r="K27" i="3"/>
  <c r="J27" i="3"/>
  <c r="I27" i="3"/>
  <c r="H27" i="3"/>
  <c r="G27" i="3"/>
  <c r="F27" i="3"/>
  <c r="E27" i="3"/>
  <c r="Y25" i="3"/>
  <c r="X25" i="3"/>
  <c r="W25" i="3"/>
  <c r="V25" i="3"/>
  <c r="U25" i="3"/>
  <c r="T25" i="3"/>
  <c r="S25" i="3"/>
  <c r="R25" i="3"/>
  <c r="Q25" i="3"/>
  <c r="P25" i="3"/>
  <c r="O25" i="3"/>
  <c r="N25" i="3"/>
  <c r="L25" i="3"/>
  <c r="K25" i="3"/>
  <c r="J25" i="3"/>
  <c r="I25" i="3"/>
  <c r="H25" i="3"/>
  <c r="G25" i="3"/>
  <c r="F25" i="3"/>
  <c r="E25" i="3"/>
  <c r="D25" i="3"/>
  <c r="Y15" i="3"/>
  <c r="X15" i="3"/>
  <c r="W15" i="3"/>
  <c r="V15" i="3"/>
  <c r="U15" i="3"/>
  <c r="T15" i="3"/>
  <c r="S15" i="3"/>
  <c r="R15" i="3"/>
  <c r="Q15" i="3"/>
  <c r="P15" i="3"/>
  <c r="O15" i="3"/>
  <c r="N15" i="3"/>
  <c r="L15" i="3"/>
  <c r="K15" i="3"/>
  <c r="J15" i="3"/>
  <c r="I15" i="3"/>
  <c r="H15" i="3"/>
  <c r="G15" i="3"/>
  <c r="F15" i="3"/>
  <c r="E15" i="3"/>
  <c r="D15" i="3"/>
  <c r="Y11" i="3"/>
  <c r="X11" i="3"/>
  <c r="W11" i="3"/>
  <c r="V11" i="3"/>
  <c r="U11" i="3"/>
  <c r="T11" i="3"/>
  <c r="S11" i="3"/>
  <c r="R11" i="3"/>
  <c r="Q11" i="3"/>
  <c r="P11" i="3"/>
  <c r="O11" i="3"/>
  <c r="N11" i="3"/>
  <c r="L11" i="3"/>
  <c r="K11" i="3"/>
  <c r="J11" i="3"/>
  <c r="I11" i="3"/>
  <c r="H11" i="3"/>
  <c r="G11" i="3"/>
  <c r="F11" i="3"/>
  <c r="E11" i="3"/>
  <c r="D11" i="3"/>
  <c r="C2185" i="4"/>
  <c r="V351" i="1"/>
  <c r="C541" i="2"/>
  <c r="D541" i="2"/>
  <c r="V541" i="1"/>
  <c r="A541" i="1"/>
  <c r="A542" i="1" s="1"/>
  <c r="A543" i="1" s="1"/>
  <c r="A544" i="1" s="1"/>
  <c r="A545" i="1"/>
  <c r="A546" i="1" s="1"/>
  <c r="A547" i="1" s="1"/>
  <c r="A548" i="1" s="1"/>
  <c r="A549" i="1" s="1"/>
  <c r="A550" i="1" s="1"/>
  <c r="A551" i="1" s="1"/>
  <c r="A552" i="1" s="1"/>
  <c r="A553" i="1" s="1"/>
  <c r="A554" i="1" s="1"/>
  <c r="A555" i="1" s="1"/>
  <c r="A556" i="1" s="1"/>
  <c r="A557" i="1" s="1"/>
  <c r="A558" i="1" s="1"/>
  <c r="A559" i="1" s="1"/>
  <c r="A560" i="1" s="1"/>
  <c r="A561" i="1" s="1"/>
  <c r="A562" i="1" s="1"/>
  <c r="A563" i="1" s="1"/>
  <c r="J541" i="1"/>
  <c r="A541" i="3"/>
  <c r="F2290" i="4"/>
  <c r="F2289" i="4"/>
  <c r="H2288" i="4"/>
  <c r="V328" i="1"/>
  <c r="V47" i="1"/>
  <c r="V39" i="1"/>
  <c r="H1403" i="4"/>
  <c r="F1409" i="4"/>
  <c r="G1409" i="4" s="1"/>
  <c r="F1408" i="4"/>
  <c r="F1407" i="4"/>
  <c r="F1406" i="4"/>
  <c r="C351" i="2"/>
  <c r="D351" i="2"/>
  <c r="J351" i="1"/>
  <c r="F1485" i="4"/>
  <c r="F1484" i="4"/>
  <c r="H1483" i="4"/>
  <c r="F231" i="4"/>
  <c r="H172" i="4"/>
  <c r="F178" i="4"/>
  <c r="G177" i="4"/>
  <c r="F176" i="4"/>
  <c r="G175" i="4"/>
  <c r="H98" i="4"/>
  <c r="F110" i="4"/>
  <c r="F109" i="4"/>
  <c r="F108" i="4"/>
  <c r="G108" i="4" s="1"/>
  <c r="G107" i="4"/>
  <c r="F106" i="4"/>
  <c r="F105" i="4"/>
  <c r="F104" i="4"/>
  <c r="G103" i="4"/>
  <c r="L241" i="1"/>
  <c r="C448" i="2"/>
  <c r="C406" i="2"/>
  <c r="C393" i="2"/>
  <c r="C388" i="2"/>
  <c r="C386" i="2"/>
  <c r="I647" i="2"/>
  <c r="D647" i="2"/>
  <c r="C647" i="2"/>
  <c r="C2449" i="4"/>
  <c r="C614" i="2"/>
  <c r="D614" i="2"/>
  <c r="I614" i="2"/>
  <c r="C598" i="2"/>
  <c r="D598" i="2"/>
  <c r="I598" i="2"/>
  <c r="J614" i="1"/>
  <c r="L598" i="1"/>
  <c r="C1645" i="4"/>
  <c r="H2004" i="4"/>
  <c r="G2004" i="4"/>
  <c r="F1999" i="4"/>
  <c r="K451" i="3"/>
  <c r="C451" i="3" s="1"/>
  <c r="O451" i="1"/>
  <c r="H2005" i="4"/>
  <c r="H2003" i="4"/>
  <c r="H2002" i="4"/>
  <c r="H2001" i="4"/>
  <c r="H2000" i="4"/>
  <c r="G2005" i="4"/>
  <c r="G2003" i="4"/>
  <c r="G2002" i="4"/>
  <c r="G2001" i="4"/>
  <c r="G2000" i="4"/>
  <c r="H2450" i="4"/>
  <c r="F2454" i="4"/>
  <c r="F2453" i="4"/>
  <c r="F2748" i="4"/>
  <c r="F2747" i="4"/>
  <c r="F2746" i="4"/>
  <c r="F2745" i="4"/>
  <c r="H2744" i="4"/>
  <c r="F2574" i="4"/>
  <c r="F2573" i="4"/>
  <c r="H2572" i="4"/>
  <c r="F2512" i="4"/>
  <c r="F2511" i="4"/>
  <c r="H2510" i="4"/>
  <c r="I244" i="2"/>
  <c r="D244" i="2"/>
  <c r="C244" i="2"/>
  <c r="I242" i="2"/>
  <c r="D242" i="2"/>
  <c r="C242" i="2"/>
  <c r="I241" i="2"/>
  <c r="D241" i="2"/>
  <c r="C241" i="2"/>
  <c r="I181" i="2"/>
  <c r="D181" i="2"/>
  <c r="C181" i="2"/>
  <c r="I180" i="2"/>
  <c r="D180" i="2"/>
  <c r="C180" i="2"/>
  <c r="I179" i="2"/>
  <c r="D179" i="2"/>
  <c r="C179" i="2"/>
  <c r="I178" i="2"/>
  <c r="D178" i="2"/>
  <c r="C178" i="2"/>
  <c r="I177" i="2"/>
  <c r="D177" i="2"/>
  <c r="C177" i="2"/>
  <c r="I176" i="2"/>
  <c r="D176" i="2"/>
  <c r="C176" i="2"/>
  <c r="I175" i="2"/>
  <c r="D175" i="2"/>
  <c r="C175" i="2"/>
  <c r="I174" i="2"/>
  <c r="C174" i="2"/>
  <c r="I173" i="2"/>
  <c r="C173" i="2"/>
  <c r="I171" i="2"/>
  <c r="I170" i="2"/>
  <c r="D170" i="2"/>
  <c r="C170" i="2"/>
  <c r="I169" i="2"/>
  <c r="D169" i="2"/>
  <c r="C169" i="2"/>
  <c r="I168" i="2"/>
  <c r="D168" i="2"/>
  <c r="C168" i="2"/>
  <c r="J177" i="1"/>
  <c r="J168" i="1"/>
  <c r="G831" i="4"/>
  <c r="H829" i="4"/>
  <c r="F780" i="4"/>
  <c r="F779" i="4"/>
  <c r="H776" i="4"/>
  <c r="G1143" i="4"/>
  <c r="G1142" i="4"/>
  <c r="H1144" i="4"/>
  <c r="G1144" i="4"/>
  <c r="H1142" i="4"/>
  <c r="F1141" i="4"/>
  <c r="F479" i="4"/>
  <c r="F481" i="4"/>
  <c r="G1077" i="4"/>
  <c r="F1078" i="4"/>
  <c r="F635" i="4"/>
  <c r="H1035" i="4"/>
  <c r="F1045" i="4"/>
  <c r="F1044" i="4"/>
  <c r="F1043" i="4"/>
  <c r="H722" i="4"/>
  <c r="G729" i="4"/>
  <c r="G728" i="4"/>
  <c r="G727" i="4"/>
  <c r="H2820" i="4"/>
  <c r="G2820" i="4"/>
  <c r="H2796" i="4"/>
  <c r="G2796" i="4"/>
  <c r="H2773" i="4"/>
  <c r="H2770" i="4"/>
  <c r="H2767" i="4"/>
  <c r="G2773" i="4"/>
  <c r="G2770" i="4"/>
  <c r="G2767" i="4"/>
  <c r="H2709" i="4"/>
  <c r="G2709" i="4"/>
  <c r="H2702" i="4"/>
  <c r="G2702" i="4"/>
  <c r="H2695" i="4"/>
  <c r="G2695" i="4"/>
  <c r="H2046" i="4"/>
  <c r="G2046" i="4"/>
  <c r="H2014" i="4"/>
  <c r="G2014" i="4"/>
  <c r="H2007" i="4"/>
  <c r="G2007" i="4"/>
  <c r="H1971" i="4"/>
  <c r="G1971" i="4"/>
  <c r="H1964" i="4"/>
  <c r="G1964" i="4"/>
  <c r="H1951" i="4"/>
  <c r="G1951" i="4"/>
  <c r="H1947" i="4"/>
  <c r="G1947" i="4"/>
  <c r="H1934" i="4"/>
  <c r="G1934" i="4"/>
  <c r="H1897" i="4"/>
  <c r="G1897" i="4"/>
  <c r="H1878" i="4"/>
  <c r="G1878" i="4"/>
  <c r="H1856" i="4"/>
  <c r="H1853" i="4"/>
  <c r="G1856" i="4"/>
  <c r="G1853" i="4"/>
  <c r="H1840" i="4"/>
  <c r="G1840" i="4"/>
  <c r="H1837" i="4"/>
  <c r="G1837" i="4"/>
  <c r="H1802" i="4"/>
  <c r="G1802" i="4"/>
  <c r="H1799" i="4"/>
  <c r="G1799" i="4"/>
  <c r="H1792" i="4"/>
  <c r="G1792" i="4"/>
  <c r="H1684" i="4"/>
  <c r="G1684" i="4"/>
  <c r="H1651" i="4"/>
  <c r="G1651" i="4"/>
  <c r="G1079" i="4"/>
  <c r="H961" i="4"/>
  <c r="H958" i="4"/>
  <c r="H955" i="4"/>
  <c r="G961" i="4"/>
  <c r="G958" i="4"/>
  <c r="G955" i="4"/>
  <c r="G936" i="4"/>
  <c r="H936" i="4"/>
  <c r="H869" i="4"/>
  <c r="H815" i="4"/>
  <c r="G815" i="4"/>
  <c r="H812" i="4"/>
  <c r="G746" i="4"/>
  <c r="G744" i="4"/>
  <c r="G742" i="4"/>
  <c r="V126" i="1"/>
  <c r="G569" i="4"/>
  <c r="G515" i="4"/>
  <c r="I690" i="1"/>
  <c r="C2888" i="4"/>
  <c r="A578" i="2"/>
  <c r="A671" i="2" s="1"/>
  <c r="A673" i="2" s="1"/>
  <c r="A676" i="2" s="1"/>
  <c r="A690" i="2"/>
  <c r="A692" i="2" s="1"/>
  <c r="A694" i="2" s="1"/>
  <c r="A697" i="2" s="1"/>
  <c r="A699" i="2" s="1"/>
  <c r="A704" i="2" s="1"/>
  <c r="D670" i="2"/>
  <c r="C670" i="2"/>
  <c r="D669" i="2"/>
  <c r="C669" i="2"/>
  <c r="D668" i="2"/>
  <c r="C668" i="2"/>
  <c r="D667" i="2"/>
  <c r="C667" i="2"/>
  <c r="D666" i="2"/>
  <c r="C666" i="2"/>
  <c r="D665" i="2"/>
  <c r="C665" i="2"/>
  <c r="D664" i="2"/>
  <c r="C664" i="2"/>
  <c r="D663" i="2"/>
  <c r="C663" i="2"/>
  <c r="D662" i="2"/>
  <c r="C662" i="2"/>
  <c r="D661" i="2"/>
  <c r="C661" i="2"/>
  <c r="D660" i="2"/>
  <c r="C660" i="2"/>
  <c r="D659" i="2"/>
  <c r="C659" i="2"/>
  <c r="D658" i="2"/>
  <c r="C658" i="2"/>
  <c r="D657" i="2"/>
  <c r="C657" i="2"/>
  <c r="D656" i="2"/>
  <c r="C656" i="2"/>
  <c r="D654" i="2"/>
  <c r="C654" i="2"/>
  <c r="D653" i="2"/>
  <c r="C653" i="2"/>
  <c r="D652" i="2"/>
  <c r="C652" i="2"/>
  <c r="D651" i="2"/>
  <c r="C651" i="2"/>
  <c r="D650" i="2"/>
  <c r="C650" i="2"/>
  <c r="D649" i="2"/>
  <c r="C649" i="2"/>
  <c r="D648" i="2"/>
  <c r="C648" i="2"/>
  <c r="D646" i="2"/>
  <c r="C646" i="2"/>
  <c r="D645" i="2"/>
  <c r="C645" i="2"/>
  <c r="D644" i="2"/>
  <c r="C644" i="2"/>
  <c r="D643" i="2"/>
  <c r="C643" i="2"/>
  <c r="D642" i="2"/>
  <c r="C642" i="2"/>
  <c r="D641" i="2"/>
  <c r="C641" i="2"/>
  <c r="D639" i="2"/>
  <c r="C639" i="2"/>
  <c r="D638" i="2"/>
  <c r="C638" i="2"/>
  <c r="D637" i="2"/>
  <c r="C637" i="2"/>
  <c r="D636" i="2"/>
  <c r="C636" i="2"/>
  <c r="D635" i="2"/>
  <c r="C635" i="2"/>
  <c r="D634" i="2"/>
  <c r="C634" i="2"/>
  <c r="D633" i="2"/>
  <c r="C633" i="2"/>
  <c r="D632" i="2"/>
  <c r="C632" i="2"/>
  <c r="D631" i="2"/>
  <c r="C631" i="2"/>
  <c r="D630" i="2"/>
  <c r="C630" i="2"/>
  <c r="D629" i="2"/>
  <c r="C629" i="2"/>
  <c r="D628" i="2"/>
  <c r="C628" i="2"/>
  <c r="D627" i="2"/>
  <c r="C627" i="2"/>
  <c r="D626" i="2"/>
  <c r="C626" i="2"/>
  <c r="D625" i="2"/>
  <c r="C625" i="2"/>
  <c r="D624" i="2"/>
  <c r="C624" i="2"/>
  <c r="D623" i="2"/>
  <c r="C623" i="2"/>
  <c r="D622" i="2"/>
  <c r="C622" i="2"/>
  <c r="D621" i="2"/>
  <c r="C621" i="2"/>
  <c r="D620" i="2"/>
  <c r="C620" i="2"/>
  <c r="D619" i="2"/>
  <c r="C619" i="2"/>
  <c r="D618" i="2"/>
  <c r="C618" i="2"/>
  <c r="C581" i="2"/>
  <c r="D581" i="2"/>
  <c r="C582" i="2"/>
  <c r="D582" i="2"/>
  <c r="C583" i="2"/>
  <c r="D583" i="2"/>
  <c r="C584" i="2"/>
  <c r="D584" i="2"/>
  <c r="C585" i="2"/>
  <c r="D585" i="2"/>
  <c r="C586" i="2"/>
  <c r="D586" i="2"/>
  <c r="C587" i="2"/>
  <c r="D587" i="2"/>
  <c r="C588" i="2"/>
  <c r="D588" i="2"/>
  <c r="C589" i="2"/>
  <c r="D589" i="2"/>
  <c r="C590" i="2"/>
  <c r="D590" i="2"/>
  <c r="C591" i="2"/>
  <c r="D591" i="2"/>
  <c r="C592" i="2"/>
  <c r="D592" i="2"/>
  <c r="C593" i="2"/>
  <c r="D593" i="2"/>
  <c r="C594" i="2"/>
  <c r="D594" i="2"/>
  <c r="C595" i="2"/>
  <c r="D595" i="2"/>
  <c r="C596" i="2"/>
  <c r="D596" i="2"/>
  <c r="C597" i="2"/>
  <c r="D597" i="2"/>
  <c r="C599" i="2"/>
  <c r="D599" i="2"/>
  <c r="C600" i="2"/>
  <c r="D600" i="2"/>
  <c r="C601" i="2"/>
  <c r="D601" i="2"/>
  <c r="C602" i="2"/>
  <c r="D602" i="2"/>
  <c r="C603" i="2"/>
  <c r="D603" i="2"/>
  <c r="C604" i="2"/>
  <c r="D604" i="2"/>
  <c r="C605" i="2"/>
  <c r="D605" i="2"/>
  <c r="C606" i="2"/>
  <c r="D606" i="2"/>
  <c r="C607" i="2"/>
  <c r="D607" i="2"/>
  <c r="C608" i="2"/>
  <c r="D608" i="2"/>
  <c r="C609" i="2"/>
  <c r="D609" i="2"/>
  <c r="C610" i="2"/>
  <c r="D610" i="2"/>
  <c r="C611" i="2"/>
  <c r="D611" i="2"/>
  <c r="C612" i="2"/>
  <c r="D612" i="2"/>
  <c r="C613" i="2"/>
  <c r="D613" i="2"/>
  <c r="C615" i="2"/>
  <c r="D615" i="2"/>
  <c r="C616" i="2"/>
  <c r="D616" i="2"/>
  <c r="D580" i="2"/>
  <c r="C580" i="2"/>
  <c r="I670" i="2"/>
  <c r="I669" i="2"/>
  <c r="I668" i="2"/>
  <c r="I667" i="2"/>
  <c r="I666" i="2"/>
  <c r="I665" i="2"/>
  <c r="I664" i="2"/>
  <c r="I663" i="2"/>
  <c r="I662" i="2"/>
  <c r="I661" i="2"/>
  <c r="I660" i="2"/>
  <c r="I659" i="2"/>
  <c r="I658" i="2"/>
  <c r="I657" i="2"/>
  <c r="I656" i="2"/>
  <c r="N655" i="2"/>
  <c r="I654" i="2"/>
  <c r="I653" i="2"/>
  <c r="I652" i="2"/>
  <c r="I651" i="2"/>
  <c r="I650" i="2"/>
  <c r="I649" i="2"/>
  <c r="I648" i="2"/>
  <c r="I646" i="2"/>
  <c r="I645" i="2"/>
  <c r="I644" i="2"/>
  <c r="I643" i="2"/>
  <c r="I642" i="2"/>
  <c r="I641" i="2"/>
  <c r="N640" i="2"/>
  <c r="I639" i="2"/>
  <c r="I638" i="2"/>
  <c r="I637" i="2"/>
  <c r="I636" i="2"/>
  <c r="I635" i="2"/>
  <c r="I634" i="2"/>
  <c r="I633" i="2"/>
  <c r="I632" i="2"/>
  <c r="I631" i="2"/>
  <c r="I630" i="2"/>
  <c r="I629" i="2"/>
  <c r="I628" i="2"/>
  <c r="I627" i="2"/>
  <c r="I626" i="2"/>
  <c r="I625" i="2"/>
  <c r="I624" i="2"/>
  <c r="I623" i="2"/>
  <c r="I622" i="2"/>
  <c r="I621" i="2"/>
  <c r="I620" i="2"/>
  <c r="I619" i="2"/>
  <c r="I618" i="2"/>
  <c r="N617" i="2"/>
  <c r="I616" i="2"/>
  <c r="I615" i="2"/>
  <c r="I613" i="2"/>
  <c r="I612" i="2"/>
  <c r="I611" i="2"/>
  <c r="I610" i="2"/>
  <c r="I609" i="2"/>
  <c r="I608" i="2"/>
  <c r="I607" i="2"/>
  <c r="I606" i="2"/>
  <c r="I605" i="2"/>
  <c r="I604" i="2"/>
  <c r="I603" i="2"/>
  <c r="I602" i="2"/>
  <c r="I601" i="2"/>
  <c r="I600" i="2"/>
  <c r="I599" i="2"/>
  <c r="I597" i="2"/>
  <c r="I596" i="2"/>
  <c r="I595" i="2"/>
  <c r="I594" i="2"/>
  <c r="I593" i="2"/>
  <c r="I592" i="2"/>
  <c r="I591" i="2"/>
  <c r="I590" i="2"/>
  <c r="I589" i="2"/>
  <c r="I588" i="2"/>
  <c r="I587" i="2"/>
  <c r="I586" i="2"/>
  <c r="I585" i="2"/>
  <c r="I584" i="2"/>
  <c r="I583" i="2"/>
  <c r="I582" i="2"/>
  <c r="I581" i="2"/>
  <c r="A581" i="2"/>
  <c r="A582" i="2"/>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1" i="2" s="1"/>
  <c r="A642" i="2" s="1"/>
  <c r="A643" i="2" s="1"/>
  <c r="A644" i="2" s="1"/>
  <c r="A645" i="2" s="1"/>
  <c r="A646" i="2" s="1"/>
  <c r="A647" i="2" s="1"/>
  <c r="A648" i="2" s="1"/>
  <c r="A649" i="2" s="1"/>
  <c r="A650" i="2" s="1"/>
  <c r="A651" i="2" s="1"/>
  <c r="A652" i="2" s="1"/>
  <c r="A653" i="2" s="1"/>
  <c r="A654" i="2" s="1"/>
  <c r="A656" i="2" s="1"/>
  <c r="A657" i="2" s="1"/>
  <c r="A658" i="2" s="1"/>
  <c r="A659" i="2" s="1"/>
  <c r="A660" i="2" s="1"/>
  <c r="A661" i="2" s="1"/>
  <c r="A662" i="2" s="1"/>
  <c r="A663" i="2" s="1"/>
  <c r="A664" i="2" s="1"/>
  <c r="A665" i="2" s="1"/>
  <c r="A666" i="2" s="1"/>
  <c r="A667" i="2" s="1"/>
  <c r="A668" i="2" s="1"/>
  <c r="A669" i="2" s="1"/>
  <c r="A670" i="2" s="1"/>
  <c r="I580" i="2"/>
  <c r="N579" i="2"/>
  <c r="L578" i="2"/>
  <c r="K578" i="2"/>
  <c r="J578" i="2"/>
  <c r="H578" i="2"/>
  <c r="G578" i="2"/>
  <c r="F578" i="2"/>
  <c r="E578" i="2"/>
  <c r="N578" i="1"/>
  <c r="M578" i="1"/>
  <c r="K578" i="1"/>
  <c r="J670" i="1"/>
  <c r="J669" i="1"/>
  <c r="J668" i="1"/>
  <c r="J667" i="1"/>
  <c r="J666" i="1"/>
  <c r="J665" i="1"/>
  <c r="J664" i="1"/>
  <c r="J663" i="1"/>
  <c r="J662" i="1"/>
  <c r="J661" i="1"/>
  <c r="J660" i="1"/>
  <c r="J659" i="1"/>
  <c r="J658" i="1"/>
  <c r="J657" i="1"/>
  <c r="J656" i="1"/>
  <c r="J654" i="1"/>
  <c r="J653" i="1"/>
  <c r="J652" i="1"/>
  <c r="J651" i="1"/>
  <c r="J650" i="1"/>
  <c r="J649" i="1"/>
  <c r="J648" i="1"/>
  <c r="J646" i="1"/>
  <c r="J645" i="1"/>
  <c r="J644" i="1"/>
  <c r="J643" i="1"/>
  <c r="J642" i="1"/>
  <c r="J641" i="1"/>
  <c r="J639" i="1"/>
  <c r="J638" i="1"/>
  <c r="J637" i="1"/>
  <c r="J636" i="1"/>
  <c r="J635" i="1"/>
  <c r="J634" i="1"/>
  <c r="J633" i="1"/>
  <c r="J632" i="1"/>
  <c r="J631" i="1"/>
  <c r="J630" i="1"/>
  <c r="J629" i="1"/>
  <c r="J628" i="1"/>
  <c r="J627" i="1"/>
  <c r="J626" i="1"/>
  <c r="J625" i="1"/>
  <c r="J624" i="1"/>
  <c r="J623" i="1"/>
  <c r="J622" i="1"/>
  <c r="J621" i="1"/>
  <c r="J620" i="1"/>
  <c r="J619" i="1"/>
  <c r="J618" i="1"/>
  <c r="J616" i="1"/>
  <c r="J615" i="1"/>
  <c r="J613" i="1"/>
  <c r="J612" i="1"/>
  <c r="J611" i="1"/>
  <c r="J610" i="1"/>
  <c r="J609" i="1"/>
  <c r="J608" i="1"/>
  <c r="J607" i="1"/>
  <c r="J606" i="1"/>
  <c r="J605" i="1"/>
  <c r="J604" i="1"/>
  <c r="J603" i="1"/>
  <c r="J602" i="1"/>
  <c r="J601" i="1"/>
  <c r="J600" i="1"/>
  <c r="J599" i="1"/>
  <c r="J597" i="1"/>
  <c r="J596" i="1"/>
  <c r="J595" i="1"/>
  <c r="J594" i="1"/>
  <c r="J593" i="1"/>
  <c r="J592" i="1"/>
  <c r="J591" i="1"/>
  <c r="J590" i="1"/>
  <c r="J589" i="1"/>
  <c r="J588" i="1"/>
  <c r="J587" i="1"/>
  <c r="J586" i="1"/>
  <c r="J585" i="1"/>
  <c r="J584" i="1"/>
  <c r="J583" i="1"/>
  <c r="J582" i="1"/>
  <c r="J581" i="1"/>
  <c r="A581" i="1"/>
  <c r="A582" i="1"/>
  <c r="A583" i="1" s="1"/>
  <c r="A584" i="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1" i="1" s="1"/>
  <c r="A642" i="1"/>
  <c r="A643" i="1" s="1"/>
  <c r="A644" i="1" s="1"/>
  <c r="A645" i="1" s="1"/>
  <c r="A646" i="1" s="1"/>
  <c r="A647" i="1" s="1"/>
  <c r="A648" i="1" s="1"/>
  <c r="A649" i="1" s="1"/>
  <c r="A650" i="1" s="1"/>
  <c r="A651" i="1" s="1"/>
  <c r="A652" i="1" s="1"/>
  <c r="A653" i="1" s="1"/>
  <c r="A654" i="1" s="1"/>
  <c r="A656" i="1" s="1"/>
  <c r="A657" i="1" s="1"/>
  <c r="A658" i="1" s="1"/>
  <c r="A659" i="1" s="1"/>
  <c r="A660" i="1" s="1"/>
  <c r="A661" i="1" s="1"/>
  <c r="A662" i="1" s="1"/>
  <c r="A663" i="1" s="1"/>
  <c r="A664" i="1" s="1"/>
  <c r="A665" i="1" s="1"/>
  <c r="A666" i="1" s="1"/>
  <c r="A667" i="1" s="1"/>
  <c r="A668" i="1" s="1"/>
  <c r="A669" i="1" s="1"/>
  <c r="A670" i="1" s="1"/>
  <c r="J580" i="1"/>
  <c r="T578" i="1"/>
  <c r="R578" i="1"/>
  <c r="Q578" i="1"/>
  <c r="P578" i="1"/>
  <c r="I578" i="1"/>
  <c r="A581" i="3"/>
  <c r="A582" i="3" s="1"/>
  <c r="A583" i="3" s="1"/>
  <c r="A584" i="3" s="1"/>
  <c r="A585" i="3"/>
  <c r="A586" i="3" s="1"/>
  <c r="A587" i="3" s="1"/>
  <c r="A588" i="3" s="1"/>
  <c r="A589" i="3"/>
  <c r="A590" i="3" s="1"/>
  <c r="A591" i="3" s="1"/>
  <c r="A592" i="3" s="1"/>
  <c r="A593" i="3" s="1"/>
  <c r="A594" i="3" s="1"/>
  <c r="A595" i="3" s="1"/>
  <c r="A596" i="3" s="1"/>
  <c r="A597" i="3" s="1"/>
  <c r="A598" i="3" s="1"/>
  <c r="A599" i="3" s="1"/>
  <c r="A600" i="3" s="1"/>
  <c r="A601" i="3" s="1"/>
  <c r="A602" i="3" s="1"/>
  <c r="A603" i="3" s="1"/>
  <c r="A604" i="3" s="1"/>
  <c r="A605" i="3"/>
  <c r="A606" i="3" s="1"/>
  <c r="A607" i="3" s="1"/>
  <c r="A608" i="3" s="1"/>
  <c r="A609" i="3" s="1"/>
  <c r="A610" i="3" s="1"/>
  <c r="A611" i="3" s="1"/>
  <c r="A612" i="3" s="1"/>
  <c r="A613" i="3" s="1"/>
  <c r="A614" i="3" s="1"/>
  <c r="A615" i="3" s="1"/>
  <c r="A616" i="3" s="1"/>
  <c r="A618" i="3" s="1"/>
  <c r="A619" i="3" s="1"/>
  <c r="A620" i="3" s="1"/>
  <c r="A621" i="3" s="1"/>
  <c r="A622" i="3" s="1"/>
  <c r="A623" i="3" s="1"/>
  <c r="A624" i="3" s="1"/>
  <c r="A625" i="3" s="1"/>
  <c r="A626" i="3" s="1"/>
  <c r="A627" i="3" s="1"/>
  <c r="A628" i="3" s="1"/>
  <c r="A629" i="3" s="1"/>
  <c r="A630" i="3" s="1"/>
  <c r="A631" i="3" s="1"/>
  <c r="A632" i="3" s="1"/>
  <c r="A633" i="3" s="1"/>
  <c r="A634" i="3" s="1"/>
  <c r="A635" i="3" s="1"/>
  <c r="A636" i="3" s="1"/>
  <c r="A637" i="3" s="1"/>
  <c r="A638" i="3" s="1"/>
  <c r="A639" i="3" s="1"/>
  <c r="A641" i="3" s="1"/>
  <c r="A642" i="3" s="1"/>
  <c r="A643" i="3" s="1"/>
  <c r="A644" i="3" s="1"/>
  <c r="A645" i="3" s="1"/>
  <c r="A646" i="3" s="1"/>
  <c r="A647" i="3" s="1"/>
  <c r="A648" i="3" s="1"/>
  <c r="A649" i="3" s="1"/>
  <c r="A650" i="3" s="1"/>
  <c r="A651" i="3" s="1"/>
  <c r="A652" i="3" s="1"/>
  <c r="A653" i="3" s="1"/>
  <c r="A654" i="3" s="1"/>
  <c r="A656" i="3" s="1"/>
  <c r="A657" i="3" s="1"/>
  <c r="A658" i="3" s="1"/>
  <c r="A659" i="3" s="1"/>
  <c r="A660" i="3" s="1"/>
  <c r="A661" i="3" s="1"/>
  <c r="A662" i="3" s="1"/>
  <c r="A663" i="3" s="1"/>
  <c r="A664" i="3" s="1"/>
  <c r="A665" i="3" s="1"/>
  <c r="A666" i="3" s="1"/>
  <c r="A667" i="3" s="1"/>
  <c r="A668" i="3" s="1"/>
  <c r="A669" i="3" s="1"/>
  <c r="A670" i="3" s="1"/>
  <c r="F2874" i="4"/>
  <c r="F2873" i="4"/>
  <c r="F2872" i="4"/>
  <c r="F2871" i="4"/>
  <c r="H2870" i="4"/>
  <c r="F2869" i="4"/>
  <c r="F2868" i="4"/>
  <c r="F2867" i="4"/>
  <c r="F2866" i="4"/>
  <c r="H2865" i="4"/>
  <c r="F2864" i="4"/>
  <c r="F2863" i="4"/>
  <c r="F2862" i="4"/>
  <c r="F2861" i="4"/>
  <c r="H2860" i="4"/>
  <c r="F2859" i="4"/>
  <c r="F2858" i="4"/>
  <c r="F2857" i="4"/>
  <c r="F2856" i="4"/>
  <c r="H2855" i="4"/>
  <c r="F2854" i="4"/>
  <c r="F2853" i="4"/>
  <c r="F2852" i="4"/>
  <c r="F2851" i="4"/>
  <c r="H2850" i="4"/>
  <c r="F2849" i="4"/>
  <c r="F2848" i="4"/>
  <c r="F2847" i="4"/>
  <c r="F2846" i="4"/>
  <c r="H2845" i="4"/>
  <c r="F2844" i="4"/>
  <c r="F2843" i="4"/>
  <c r="F2842" i="4"/>
  <c r="F2841" i="4"/>
  <c r="H2840" i="4"/>
  <c r="F2839" i="4"/>
  <c r="F2838" i="4"/>
  <c r="F2837" i="4"/>
  <c r="F2836" i="4"/>
  <c r="H2835" i="4"/>
  <c r="F2834" i="4"/>
  <c r="F2833" i="4"/>
  <c r="F2832" i="4"/>
  <c r="F2831" i="4"/>
  <c r="H2830" i="4"/>
  <c r="F2829" i="4"/>
  <c r="F2828" i="4"/>
  <c r="F2827" i="4"/>
  <c r="F2826" i="4"/>
  <c r="H2825" i="4"/>
  <c r="H2824" i="4"/>
  <c r="G2824" i="4"/>
  <c r="H2823" i="4"/>
  <c r="G2823" i="4"/>
  <c r="H2822" i="4"/>
  <c r="G2822" i="4"/>
  <c r="H2821" i="4"/>
  <c r="G2821" i="4"/>
  <c r="H2819" i="4"/>
  <c r="G2819" i="4"/>
  <c r="F2818" i="4"/>
  <c r="F2817" i="4"/>
  <c r="F2816" i="4"/>
  <c r="F2815" i="4"/>
  <c r="F2814" i="4"/>
  <c r="H2813" i="4"/>
  <c r="F2812" i="4"/>
  <c r="F2811" i="4"/>
  <c r="F2810" i="4"/>
  <c r="F2809" i="4"/>
  <c r="H2808" i="4"/>
  <c r="F2807" i="4"/>
  <c r="F2806" i="4"/>
  <c r="F2805" i="4"/>
  <c r="F2804" i="4"/>
  <c r="H2803" i="4"/>
  <c r="F2802" i="4"/>
  <c r="F2801" i="4"/>
  <c r="F2800" i="4"/>
  <c r="F2799" i="4"/>
  <c r="H2798" i="4"/>
  <c r="H2797" i="4"/>
  <c r="G2797" i="4"/>
  <c r="H2795" i="4"/>
  <c r="G2795" i="4"/>
  <c r="F2794" i="4"/>
  <c r="F2793" i="4"/>
  <c r="F2792" i="4"/>
  <c r="F2791" i="4"/>
  <c r="F2790" i="4"/>
  <c r="H2789" i="4"/>
  <c r="F2788" i="4"/>
  <c r="F2787" i="4"/>
  <c r="H2786" i="4"/>
  <c r="F2785" i="4"/>
  <c r="F2784" i="4"/>
  <c r="H2783" i="4"/>
  <c r="F2782" i="4"/>
  <c r="F2781" i="4"/>
  <c r="F2780" i="4"/>
  <c r="F2779" i="4"/>
  <c r="H2778" i="4"/>
  <c r="H2777" i="4"/>
  <c r="G2777" i="4"/>
  <c r="H2776" i="4"/>
  <c r="G2776" i="4"/>
  <c r="H2775" i="4"/>
  <c r="G2775" i="4"/>
  <c r="H2774" i="4"/>
  <c r="G2774" i="4"/>
  <c r="H2772" i="4"/>
  <c r="G2772" i="4"/>
  <c r="H2771" i="4"/>
  <c r="G2771" i="4"/>
  <c r="H2769" i="4"/>
  <c r="G2769" i="4"/>
  <c r="H2768" i="4"/>
  <c r="G2768" i="4"/>
  <c r="H2766" i="4"/>
  <c r="G2766" i="4"/>
  <c r="H2765" i="4"/>
  <c r="G2765" i="4"/>
  <c r="H2764" i="4"/>
  <c r="G2764" i="4"/>
  <c r="H2763" i="4"/>
  <c r="G2763" i="4"/>
  <c r="F2762" i="4"/>
  <c r="H2761" i="4"/>
  <c r="G2761" i="4"/>
  <c r="H2760" i="4"/>
  <c r="G2760" i="4"/>
  <c r="H2759" i="4"/>
  <c r="G2759" i="4"/>
  <c r="H2758" i="4"/>
  <c r="G2758" i="4"/>
  <c r="H2757" i="4"/>
  <c r="G2757" i="4"/>
  <c r="H2756" i="4"/>
  <c r="G2756" i="4"/>
  <c r="H2755" i="4"/>
  <c r="G2755" i="4"/>
  <c r="H2754" i="4"/>
  <c r="G2754" i="4"/>
  <c r="H2753" i="4"/>
  <c r="G2753" i="4"/>
  <c r="H2752" i="4"/>
  <c r="G2752" i="4"/>
  <c r="H2751" i="4"/>
  <c r="G2751" i="4"/>
  <c r="H2750" i="4"/>
  <c r="G2750" i="4"/>
  <c r="F2749" i="4"/>
  <c r="F2743" i="4"/>
  <c r="F2742" i="4"/>
  <c r="F2741" i="4"/>
  <c r="F2740" i="4"/>
  <c r="F2739" i="4"/>
  <c r="F2738" i="4"/>
  <c r="F2737" i="4"/>
  <c r="F2736" i="4"/>
  <c r="H2735" i="4"/>
  <c r="F2734" i="4"/>
  <c r="F2733" i="4"/>
  <c r="F2732" i="4"/>
  <c r="F2731" i="4"/>
  <c r="F2730" i="4"/>
  <c r="F2729" i="4"/>
  <c r="F2728" i="4"/>
  <c r="F2727" i="4"/>
  <c r="H2726" i="4"/>
  <c r="F2725" i="4"/>
  <c r="F2724" i="4"/>
  <c r="F2723" i="4"/>
  <c r="F2722" i="4"/>
  <c r="F2721" i="4"/>
  <c r="F2720" i="4"/>
  <c r="F2719" i="4"/>
  <c r="F2718" i="4"/>
  <c r="H2717" i="4"/>
  <c r="H2716" i="4"/>
  <c r="G2716" i="4"/>
  <c r="H2715" i="4"/>
  <c r="G2715" i="4"/>
  <c r="H2714" i="4"/>
  <c r="G2714" i="4"/>
  <c r="H2713" i="4"/>
  <c r="G2713" i="4"/>
  <c r="H2712" i="4"/>
  <c r="G2712" i="4"/>
  <c r="H2711" i="4"/>
  <c r="G2711" i="4"/>
  <c r="H2710" i="4"/>
  <c r="G2710" i="4"/>
  <c r="H2708" i="4"/>
  <c r="G2708" i="4"/>
  <c r="F2707" i="4"/>
  <c r="H2706" i="4"/>
  <c r="G2706" i="4"/>
  <c r="H2705" i="4"/>
  <c r="G2705" i="4"/>
  <c r="H2704" i="4"/>
  <c r="G2704" i="4"/>
  <c r="H2703" i="4"/>
  <c r="G2703" i="4"/>
  <c r="H2701" i="4"/>
  <c r="G2701" i="4"/>
  <c r="F2700" i="4"/>
  <c r="H2699" i="4"/>
  <c r="G2699" i="4"/>
  <c r="H2698" i="4"/>
  <c r="G2698" i="4"/>
  <c r="H2697" i="4"/>
  <c r="G2697" i="4"/>
  <c r="H2696" i="4"/>
  <c r="G2696" i="4"/>
  <c r="H2694" i="4"/>
  <c r="G2694" i="4"/>
  <c r="F2693" i="4"/>
  <c r="F2692" i="4"/>
  <c r="F2691" i="4"/>
  <c r="F2690" i="4"/>
  <c r="F2689" i="4"/>
  <c r="H2688" i="4"/>
  <c r="F2687" i="4"/>
  <c r="F2686" i="4"/>
  <c r="G2686" i="4"/>
  <c r="H2685" i="4"/>
  <c r="F2684" i="4"/>
  <c r="F2683" i="4"/>
  <c r="F2682" i="4"/>
  <c r="F2681" i="4"/>
  <c r="G2681" i="4"/>
  <c r="H2680" i="4"/>
  <c r="F2679" i="4"/>
  <c r="F2678" i="4"/>
  <c r="F2677" i="4"/>
  <c r="F2676" i="4"/>
  <c r="H2675" i="4"/>
  <c r="F2674" i="4"/>
  <c r="F2673" i="4"/>
  <c r="F2672" i="4"/>
  <c r="F2671" i="4"/>
  <c r="H2670" i="4"/>
  <c r="F2669" i="4"/>
  <c r="F2668" i="4"/>
  <c r="F2667" i="4"/>
  <c r="G2667" i="4" s="1"/>
  <c r="F2666" i="4"/>
  <c r="H2665" i="4"/>
  <c r="F2664" i="4"/>
  <c r="F2663" i="4"/>
  <c r="F2662" i="4"/>
  <c r="F2661" i="4"/>
  <c r="H2660" i="4"/>
  <c r="F2659" i="4"/>
  <c r="F2658" i="4"/>
  <c r="F2657" i="4"/>
  <c r="F2656" i="4"/>
  <c r="H2655" i="4"/>
  <c r="F2654" i="4"/>
  <c r="F2653" i="4"/>
  <c r="F2652" i="4"/>
  <c r="F2651" i="4"/>
  <c r="F2650" i="4"/>
  <c r="F2649" i="4"/>
  <c r="F2648" i="4"/>
  <c r="F2647" i="4"/>
  <c r="H2646" i="4"/>
  <c r="F2645" i="4"/>
  <c r="F2644" i="4"/>
  <c r="F2643" i="4"/>
  <c r="F2642" i="4"/>
  <c r="H2641" i="4"/>
  <c r="F2640" i="4"/>
  <c r="F2639" i="4"/>
  <c r="F2638" i="4"/>
  <c r="G2638" i="4" s="1"/>
  <c r="F2637" i="4"/>
  <c r="H2636" i="4"/>
  <c r="F2635" i="4"/>
  <c r="F2634" i="4"/>
  <c r="F2633" i="4"/>
  <c r="F2632" i="4"/>
  <c r="H2631" i="4"/>
  <c r="F2630" i="4"/>
  <c r="F2629" i="4"/>
  <c r="F2628" i="4"/>
  <c r="F2627" i="4"/>
  <c r="H2626" i="4"/>
  <c r="F2625" i="4"/>
  <c r="F2624" i="4"/>
  <c r="F2623" i="4"/>
  <c r="F2622" i="4"/>
  <c r="F2621" i="4"/>
  <c r="H2621" i="4"/>
  <c r="F2620" i="4"/>
  <c r="F2619" i="4"/>
  <c r="F2618" i="4"/>
  <c r="F2617" i="4"/>
  <c r="H2616" i="4"/>
  <c r="F2615" i="4"/>
  <c r="F2614" i="4"/>
  <c r="F2613" i="4"/>
  <c r="F2612" i="4"/>
  <c r="H2611" i="4"/>
  <c r="F2610" i="4"/>
  <c r="F2609" i="4"/>
  <c r="F2608" i="4"/>
  <c r="F2607" i="4"/>
  <c r="H2606" i="4"/>
  <c r="F2605" i="4"/>
  <c r="F2604" i="4"/>
  <c r="F2603" i="4"/>
  <c r="F2602" i="4"/>
  <c r="H2601" i="4"/>
  <c r="F2600" i="4"/>
  <c r="F2599" i="4"/>
  <c r="F2598" i="4"/>
  <c r="F2597" i="4"/>
  <c r="H2596" i="4"/>
  <c r="F2595" i="4"/>
  <c r="F2594" i="4"/>
  <c r="F2593" i="4"/>
  <c r="F2592" i="4"/>
  <c r="H2591" i="4"/>
  <c r="F2590" i="4"/>
  <c r="F2589" i="4"/>
  <c r="F2588" i="4"/>
  <c r="F2587" i="4"/>
  <c r="H2586" i="4"/>
  <c r="F2585" i="4"/>
  <c r="F2584" i="4"/>
  <c r="F2583" i="4"/>
  <c r="F2582" i="4"/>
  <c r="H2581" i="4"/>
  <c r="F2580" i="4"/>
  <c r="F2579" i="4"/>
  <c r="H2578" i="4"/>
  <c r="F2577" i="4"/>
  <c r="F2576" i="4"/>
  <c r="H2575" i="4"/>
  <c r="F2571" i="4"/>
  <c r="F2570" i="4"/>
  <c r="F2569" i="4"/>
  <c r="H613" i="3"/>
  <c r="F2568" i="4"/>
  <c r="F2567" i="4"/>
  <c r="F2566" i="4"/>
  <c r="F2565" i="4"/>
  <c r="F2564" i="4"/>
  <c r="H2563" i="4"/>
  <c r="F2562" i="4"/>
  <c r="F2561" i="4"/>
  <c r="G2561" i="4" s="1"/>
  <c r="H2560" i="4"/>
  <c r="F2559" i="4"/>
  <c r="F2558" i="4"/>
  <c r="F2557" i="4"/>
  <c r="F2556" i="4"/>
  <c r="F2555" i="4"/>
  <c r="G2555" i="4"/>
  <c r="F2554" i="4"/>
  <c r="H2553" i="4"/>
  <c r="F2552" i="4"/>
  <c r="F2551" i="4"/>
  <c r="H2550" i="4"/>
  <c r="F2549" i="4"/>
  <c r="F2548" i="4"/>
  <c r="H2547" i="4"/>
  <c r="F2546" i="4"/>
  <c r="F2545" i="4"/>
  <c r="G2545" i="4" s="1"/>
  <c r="H2544" i="4"/>
  <c r="F2543" i="4"/>
  <c r="F2542" i="4"/>
  <c r="G2542" i="4" s="1"/>
  <c r="H2541" i="4"/>
  <c r="F2540" i="4"/>
  <c r="F2538" i="4"/>
  <c r="F2539" i="4"/>
  <c r="H2538" i="4"/>
  <c r="F2537" i="4"/>
  <c r="F2536" i="4"/>
  <c r="F2535" i="4" s="1"/>
  <c r="H2535" i="4"/>
  <c r="F2534" i="4"/>
  <c r="F2532" i="4"/>
  <c r="F2533" i="4"/>
  <c r="H2532" i="4"/>
  <c r="F2531" i="4"/>
  <c r="F2530" i="4"/>
  <c r="F2529" i="4"/>
  <c r="F2528" i="4"/>
  <c r="F2527" i="4"/>
  <c r="F2526" i="4"/>
  <c r="H2525" i="4"/>
  <c r="F2524" i="4"/>
  <c r="F2523" i="4"/>
  <c r="H2522" i="4"/>
  <c r="F2521" i="4"/>
  <c r="F2520" i="4"/>
  <c r="H2519" i="4"/>
  <c r="F2518" i="4"/>
  <c r="F2517" i="4"/>
  <c r="F2516" i="4" s="1"/>
  <c r="H2516" i="4"/>
  <c r="F2515" i="4"/>
  <c r="F2514" i="4"/>
  <c r="H2513" i="4"/>
  <c r="F2509" i="4"/>
  <c r="F2507" i="4"/>
  <c r="F2508" i="4"/>
  <c r="H2507" i="4"/>
  <c r="F2506" i="4"/>
  <c r="F2505" i="4"/>
  <c r="H2504" i="4"/>
  <c r="F2503" i="4"/>
  <c r="F2502" i="4"/>
  <c r="H2501" i="4"/>
  <c r="F2500" i="4"/>
  <c r="F2499" i="4"/>
  <c r="F2498" i="4" s="1"/>
  <c r="H2498" i="4"/>
  <c r="F2497" i="4"/>
  <c r="F2496" i="4"/>
  <c r="H2495" i="4"/>
  <c r="F2494" i="4"/>
  <c r="F2493" i="4"/>
  <c r="H2492" i="4"/>
  <c r="F2491" i="4"/>
  <c r="F2490" i="4"/>
  <c r="H2489" i="4"/>
  <c r="F2488" i="4"/>
  <c r="F2487" i="4"/>
  <c r="F2486" i="4"/>
  <c r="F2485" i="4"/>
  <c r="H2484" i="4"/>
  <c r="F2483" i="4"/>
  <c r="F2482" i="4"/>
  <c r="H2481" i="4"/>
  <c r="F2480" i="4"/>
  <c r="F2479" i="4"/>
  <c r="H2478" i="4"/>
  <c r="F2477" i="4"/>
  <c r="F2476" i="4"/>
  <c r="H2475" i="4"/>
  <c r="F2474" i="4"/>
  <c r="F2473" i="4"/>
  <c r="H2472" i="4"/>
  <c r="F2471" i="4"/>
  <c r="F2470" i="4"/>
  <c r="F2469" i="4"/>
  <c r="F2467" i="4"/>
  <c r="F2468" i="4"/>
  <c r="H2467" i="4"/>
  <c r="F2466" i="4"/>
  <c r="F2465" i="4"/>
  <c r="H2464" i="4"/>
  <c r="F2463" i="4"/>
  <c r="F2462" i="4"/>
  <c r="H2461" i="4"/>
  <c r="F2460" i="4"/>
  <c r="F2459" i="4"/>
  <c r="F2458" i="4" s="1"/>
  <c r="H2458" i="4"/>
  <c r="F2457" i="4"/>
  <c r="F2456" i="4"/>
  <c r="H2455" i="4"/>
  <c r="A2455" i="4"/>
  <c r="A2458" i="4" s="1"/>
  <c r="A2461" i="4" s="1"/>
  <c r="A2464" i="4" s="1"/>
  <c r="A2467" i="4"/>
  <c r="A2472" i="4" s="1"/>
  <c r="A2475" i="4" s="1"/>
  <c r="A2478" i="4" s="1"/>
  <c r="A2481" i="4" s="1"/>
  <c r="A2484" i="4" s="1"/>
  <c r="A2489" i="4" s="1"/>
  <c r="A2492" i="4" s="1"/>
  <c r="A2495" i="4" s="1"/>
  <c r="A2498" i="4" s="1"/>
  <c r="A2501" i="4" s="1"/>
  <c r="A2504" i="4" s="1"/>
  <c r="A2507" i="4" s="1"/>
  <c r="A2510" i="4" s="1"/>
  <c r="A2513" i="4" s="1"/>
  <c r="A2516" i="4" s="1"/>
  <c r="A2519" i="4" s="1"/>
  <c r="A2522" i="4" s="1"/>
  <c r="A2525" i="4" s="1"/>
  <c r="A2532" i="4" s="1"/>
  <c r="A2535" i="4" s="1"/>
  <c r="A2538" i="4" s="1"/>
  <c r="A2541" i="4" s="1"/>
  <c r="A2544" i="4" s="1"/>
  <c r="A2547" i="4" s="1"/>
  <c r="A2550" i="4" s="1"/>
  <c r="A2553" i="4" s="1"/>
  <c r="A2560" i="4" s="1"/>
  <c r="A2563" i="4" s="1"/>
  <c r="A2572" i="4" s="1"/>
  <c r="A2575" i="4" s="1"/>
  <c r="A2578" i="4" s="1"/>
  <c r="A2581" i="4" s="1"/>
  <c r="A2586" i="4" s="1"/>
  <c r="A2591" i="4" s="1"/>
  <c r="A2596" i="4" s="1"/>
  <c r="A2601" i="4" s="1"/>
  <c r="A2606" i="4" s="1"/>
  <c r="A2611" i="4" s="1"/>
  <c r="A2616" i="4" s="1"/>
  <c r="A2621" i="4" s="1"/>
  <c r="A2626" i="4" s="1"/>
  <c r="A2631" i="4" s="1"/>
  <c r="A2636" i="4" s="1"/>
  <c r="A2641" i="4" s="1"/>
  <c r="A2646" i="4" s="1"/>
  <c r="A2655" i="4" s="1"/>
  <c r="A2660" i="4" s="1"/>
  <c r="A2665" i="4" s="1"/>
  <c r="A2670" i="4" s="1"/>
  <c r="A2675" i="4" s="1"/>
  <c r="A2680" i="4" s="1"/>
  <c r="A2685" i="4" s="1"/>
  <c r="A2688" i="4" s="1"/>
  <c r="A2693" i="4" s="1"/>
  <c r="A2700" i="4" s="1"/>
  <c r="A2707" i="4" s="1"/>
  <c r="A2717" i="4" s="1"/>
  <c r="A2726" i="4" s="1"/>
  <c r="A2735" i="4" s="1"/>
  <c r="A2744" i="4" s="1"/>
  <c r="A2749" i="4" s="1"/>
  <c r="A2762" i="4" s="1"/>
  <c r="A2778" i="4" s="1"/>
  <c r="A2783" i="4" s="1"/>
  <c r="A2786" i="4" s="1"/>
  <c r="A2789" i="4" s="1"/>
  <c r="A2794" i="4" s="1"/>
  <c r="A2798" i="4" s="1"/>
  <c r="A2803" i="4" s="1"/>
  <c r="A2808" i="4" s="1"/>
  <c r="A2813" i="4" s="1"/>
  <c r="A2818" i="4" s="1"/>
  <c r="A2825" i="4" s="1"/>
  <c r="A2830" i="4" s="1"/>
  <c r="A2835" i="4" s="1"/>
  <c r="A2840" i="4" s="1"/>
  <c r="A2845" i="4" s="1"/>
  <c r="A2850" i="4" s="1"/>
  <c r="A2855" i="4" s="1"/>
  <c r="A2860" i="4" s="1"/>
  <c r="A2865" i="4" s="1"/>
  <c r="A2870" i="4" s="1"/>
  <c r="F2452" i="4"/>
  <c r="F2451" i="4"/>
  <c r="D458" i="2"/>
  <c r="C458" i="2"/>
  <c r="D457" i="2"/>
  <c r="C457" i="2"/>
  <c r="D456" i="2"/>
  <c r="C456" i="2"/>
  <c r="D455" i="2"/>
  <c r="C455" i="2"/>
  <c r="D454" i="2"/>
  <c r="D453" i="2"/>
  <c r="D452" i="2"/>
  <c r="C452" i="2"/>
  <c r="D451" i="2"/>
  <c r="C451" i="2"/>
  <c r="D450" i="2"/>
  <c r="D449" i="2"/>
  <c r="C449" i="2"/>
  <c r="D448" i="2"/>
  <c r="D447" i="2"/>
  <c r="C447" i="2"/>
  <c r="D446" i="2"/>
  <c r="C446" i="2"/>
  <c r="D445" i="2"/>
  <c r="C445" i="2"/>
  <c r="D444" i="2"/>
  <c r="C444" i="2"/>
  <c r="D443" i="2"/>
  <c r="C443" i="2"/>
  <c r="D442" i="2"/>
  <c r="C442" i="2"/>
  <c r="D441" i="2"/>
  <c r="C441" i="2"/>
  <c r="D439" i="2"/>
  <c r="C439" i="2"/>
  <c r="D438" i="2"/>
  <c r="C438" i="2"/>
  <c r="D437" i="2"/>
  <c r="C437" i="2"/>
  <c r="D436" i="2"/>
  <c r="C436" i="2"/>
  <c r="D435" i="2"/>
  <c r="C435" i="2"/>
  <c r="D434" i="2"/>
  <c r="C434" i="2"/>
  <c r="D433" i="2"/>
  <c r="C433" i="2"/>
  <c r="D432" i="2"/>
  <c r="C432" i="2"/>
  <c r="D431" i="2"/>
  <c r="C431" i="2"/>
  <c r="D430" i="2"/>
  <c r="C430" i="2"/>
  <c r="D429" i="2"/>
  <c r="C429" i="2"/>
  <c r="D428" i="2"/>
  <c r="C428" i="2"/>
  <c r="D427" i="2"/>
  <c r="C427" i="2"/>
  <c r="D426" i="2"/>
  <c r="C426" i="2"/>
  <c r="D425" i="2"/>
  <c r="C425" i="2"/>
  <c r="D424" i="2"/>
  <c r="C424" i="2"/>
  <c r="D423" i="2"/>
  <c r="C423" i="2"/>
  <c r="D422" i="2"/>
  <c r="C422" i="2"/>
  <c r="D421" i="2"/>
  <c r="C421" i="2"/>
  <c r="D420" i="2"/>
  <c r="C420" i="2"/>
  <c r="D418" i="2"/>
  <c r="C418" i="2"/>
  <c r="D417" i="2"/>
  <c r="C417" i="2"/>
  <c r="D416" i="2"/>
  <c r="D415" i="2"/>
  <c r="C415" i="2"/>
  <c r="D414" i="2"/>
  <c r="C414" i="2"/>
  <c r="D413" i="2"/>
  <c r="C413" i="2"/>
  <c r="D412" i="2"/>
  <c r="C412" i="2"/>
  <c r="D411" i="2"/>
  <c r="C411" i="2"/>
  <c r="D410" i="2"/>
  <c r="C410" i="2"/>
  <c r="D409" i="2"/>
  <c r="C409" i="2"/>
  <c r="D407" i="2"/>
  <c r="D406" i="2"/>
  <c r="D405" i="2"/>
  <c r="D404" i="2"/>
  <c r="D403" i="2"/>
  <c r="D402" i="2"/>
  <c r="D401" i="2"/>
  <c r="C401" i="2"/>
  <c r="D400" i="2"/>
  <c r="D399" i="2"/>
  <c r="D398" i="2"/>
  <c r="D397" i="2"/>
  <c r="D396" i="2"/>
  <c r="D395" i="2"/>
  <c r="D394" i="2"/>
  <c r="D393" i="2"/>
  <c r="D392" i="2"/>
  <c r="D391" i="2"/>
  <c r="C391" i="2"/>
  <c r="D390" i="2"/>
  <c r="D389" i="2"/>
  <c r="D388" i="2"/>
  <c r="D387" i="2"/>
  <c r="D386" i="2"/>
  <c r="D385" i="2"/>
  <c r="D384" i="2"/>
  <c r="C384" i="2"/>
  <c r="A382" i="2"/>
  <c r="A459" i="2"/>
  <c r="A463" i="2" s="1"/>
  <c r="A482" i="2" s="1"/>
  <c r="A484" i="2" s="1"/>
  <c r="A486" i="2"/>
  <c r="A488" i="2" s="1"/>
  <c r="I458" i="2"/>
  <c r="I457" i="2"/>
  <c r="I456" i="2"/>
  <c r="I455" i="2"/>
  <c r="I454" i="2"/>
  <c r="I453" i="2"/>
  <c r="I452" i="2"/>
  <c r="I451" i="2"/>
  <c r="I450" i="2"/>
  <c r="I449" i="2"/>
  <c r="I448" i="2"/>
  <c r="I447" i="2"/>
  <c r="I446" i="2"/>
  <c r="I445" i="2"/>
  <c r="I444" i="2"/>
  <c r="I443" i="2"/>
  <c r="I442" i="2"/>
  <c r="I441" i="2"/>
  <c r="N440" i="2"/>
  <c r="I439" i="2"/>
  <c r="I438" i="2"/>
  <c r="I437" i="2"/>
  <c r="I436" i="2"/>
  <c r="I435" i="2"/>
  <c r="I434" i="2"/>
  <c r="I433" i="2"/>
  <c r="I432" i="2"/>
  <c r="I431" i="2"/>
  <c r="I430" i="2"/>
  <c r="I429" i="2"/>
  <c r="I428" i="2"/>
  <c r="I427" i="2"/>
  <c r="I426" i="2"/>
  <c r="I425" i="2"/>
  <c r="I424" i="2"/>
  <c r="I423" i="2"/>
  <c r="I422" i="2"/>
  <c r="I421" i="2"/>
  <c r="I420" i="2"/>
  <c r="N419" i="2"/>
  <c r="I418" i="2"/>
  <c r="I417" i="2"/>
  <c r="I416" i="2"/>
  <c r="I415" i="2"/>
  <c r="I414" i="2"/>
  <c r="I413" i="2"/>
  <c r="I412" i="2"/>
  <c r="I411" i="2"/>
  <c r="I410" i="2"/>
  <c r="I409" i="2"/>
  <c r="N408" i="2"/>
  <c r="I407" i="2"/>
  <c r="I406" i="2"/>
  <c r="I405" i="2"/>
  <c r="I404" i="2"/>
  <c r="I403" i="2"/>
  <c r="I402" i="2"/>
  <c r="I401" i="2"/>
  <c r="I400" i="2"/>
  <c r="I399" i="2"/>
  <c r="I398" i="2"/>
  <c r="I397" i="2"/>
  <c r="I396" i="2"/>
  <c r="I395" i="2"/>
  <c r="I394" i="2"/>
  <c r="I393" i="2"/>
  <c r="I392" i="2"/>
  <c r="I391" i="2"/>
  <c r="I390" i="2"/>
  <c r="I389" i="2"/>
  <c r="I388" i="2"/>
  <c r="I387" i="2"/>
  <c r="I386" i="2"/>
  <c r="I385" i="2"/>
  <c r="A385" i="2"/>
  <c r="A386" i="2"/>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9" i="2" s="1"/>
  <c r="A410" i="2" s="1"/>
  <c r="A411" i="2" s="1"/>
  <c r="A412" i="2" s="1"/>
  <c r="A413" i="2" s="1"/>
  <c r="A414" i="2" s="1"/>
  <c r="A415" i="2" s="1"/>
  <c r="A416" i="2" s="1"/>
  <c r="A417" i="2" s="1"/>
  <c r="A418"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1" i="2" s="1"/>
  <c r="A442" i="2" s="1"/>
  <c r="A443" i="2" s="1"/>
  <c r="A444" i="2" s="1"/>
  <c r="A445" i="2" s="1"/>
  <c r="A446" i="2" s="1"/>
  <c r="A447" i="2" s="1"/>
  <c r="A448" i="2" s="1"/>
  <c r="A449" i="2" s="1"/>
  <c r="A450" i="2" s="1"/>
  <c r="A451" i="2" s="1"/>
  <c r="A452" i="2" s="1"/>
  <c r="A453" i="2" s="1"/>
  <c r="A454" i="2" s="1"/>
  <c r="A455" i="2" s="1"/>
  <c r="A456" i="2" s="1"/>
  <c r="A457" i="2" s="1"/>
  <c r="A458" i="2" s="1"/>
  <c r="I384" i="2"/>
  <c r="I382" i="2" s="1"/>
  <c r="N383" i="2"/>
  <c r="L382" i="2"/>
  <c r="K382" i="2"/>
  <c r="J382" i="2"/>
  <c r="H382" i="2"/>
  <c r="G382" i="2"/>
  <c r="F382" i="2"/>
  <c r="E382" i="2"/>
  <c r="J458" i="1"/>
  <c r="J457" i="1"/>
  <c r="J456" i="1"/>
  <c r="J455" i="1"/>
  <c r="J454" i="1"/>
  <c r="C454" i="2"/>
  <c r="J453" i="1"/>
  <c r="C453" i="2"/>
  <c r="J452" i="1"/>
  <c r="J451" i="1"/>
  <c r="J450" i="1"/>
  <c r="C450" i="2"/>
  <c r="J449" i="1"/>
  <c r="J448" i="1"/>
  <c r="J447" i="1"/>
  <c r="J446" i="1"/>
  <c r="J445" i="1"/>
  <c r="J444" i="1"/>
  <c r="J443" i="1"/>
  <c r="J442" i="1"/>
  <c r="J441" i="1"/>
  <c r="J439" i="1"/>
  <c r="J438" i="1"/>
  <c r="J437" i="1"/>
  <c r="J436" i="1"/>
  <c r="J435" i="1"/>
  <c r="J434" i="1"/>
  <c r="J433" i="1"/>
  <c r="J432" i="1"/>
  <c r="J431" i="1"/>
  <c r="J430" i="1"/>
  <c r="J429" i="1"/>
  <c r="J428" i="1"/>
  <c r="J427" i="1"/>
  <c r="J426" i="1"/>
  <c r="J425" i="1"/>
  <c r="J424" i="1"/>
  <c r="J423" i="1"/>
  <c r="J422" i="1"/>
  <c r="J421" i="1"/>
  <c r="J420" i="1"/>
  <c r="J418" i="1"/>
  <c r="J417" i="1"/>
  <c r="J416" i="1"/>
  <c r="C416" i="2"/>
  <c r="J415" i="1"/>
  <c r="J414" i="1"/>
  <c r="J413" i="1"/>
  <c r="J412" i="1"/>
  <c r="J411" i="1"/>
  <c r="J410" i="1"/>
  <c r="J409" i="1"/>
  <c r="J407" i="1"/>
  <c r="C407" i="2"/>
  <c r="J406" i="1"/>
  <c r="J405" i="1"/>
  <c r="C405" i="2"/>
  <c r="J404" i="1"/>
  <c r="C404" i="2"/>
  <c r="J403" i="1"/>
  <c r="C403" i="2"/>
  <c r="J402" i="1"/>
  <c r="C402" i="2"/>
  <c r="J401" i="1"/>
  <c r="J400" i="1"/>
  <c r="C400" i="2"/>
  <c r="J399" i="1"/>
  <c r="J398" i="1"/>
  <c r="C398" i="2"/>
  <c r="J397" i="1"/>
  <c r="C397" i="2"/>
  <c r="J396" i="1"/>
  <c r="C396" i="2"/>
  <c r="J395" i="1"/>
  <c r="C395" i="2"/>
  <c r="J394" i="1"/>
  <c r="C394" i="2"/>
  <c r="J393" i="1"/>
  <c r="J392" i="1"/>
  <c r="C392" i="2"/>
  <c r="J391" i="1"/>
  <c r="J390" i="1"/>
  <c r="C390" i="2"/>
  <c r="J389" i="1"/>
  <c r="C389" i="2"/>
  <c r="J388" i="1"/>
  <c r="J387" i="1"/>
  <c r="C387" i="2"/>
  <c r="J386" i="1"/>
  <c r="J385" i="1"/>
  <c r="C385" i="2"/>
  <c r="A385" i="1"/>
  <c r="A386" i="1"/>
  <c r="A387" i="1" s="1"/>
  <c r="A388" i="1" s="1"/>
  <c r="A389" i="1" s="1"/>
  <c r="A390" i="1"/>
  <c r="A391" i="1" s="1"/>
  <c r="A392" i="1" s="1"/>
  <c r="A393" i="1" s="1"/>
  <c r="A394" i="1" s="1"/>
  <c r="A395" i="1" s="1"/>
  <c r="A396" i="1" s="1"/>
  <c r="A397" i="1" s="1"/>
  <c r="A398" i="1"/>
  <c r="A399" i="1" s="1"/>
  <c r="A400" i="1" s="1"/>
  <c r="A401" i="1" s="1"/>
  <c r="A402" i="1" s="1"/>
  <c r="A403" i="1" s="1"/>
  <c r="A404" i="1" s="1"/>
  <c r="A405" i="1" s="1"/>
  <c r="A406" i="1" s="1"/>
  <c r="A407" i="1" s="1"/>
  <c r="A409" i="1" s="1"/>
  <c r="A410" i="1" s="1"/>
  <c r="A411" i="1" s="1"/>
  <c r="A412" i="1" s="1"/>
  <c r="A413" i="1" s="1"/>
  <c r="A414" i="1" s="1"/>
  <c r="A415" i="1" s="1"/>
  <c r="A416" i="1" s="1"/>
  <c r="A417" i="1" s="1"/>
  <c r="A418"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1" i="1" s="1"/>
  <c r="A442" i="1" s="1"/>
  <c r="A443" i="1" s="1"/>
  <c r="A444" i="1" s="1"/>
  <c r="A445" i="1" s="1"/>
  <c r="A446" i="1" s="1"/>
  <c r="A447" i="1" s="1"/>
  <c r="A448" i="1" s="1"/>
  <c r="A449" i="1" s="1"/>
  <c r="A450" i="1" s="1"/>
  <c r="A451" i="1" s="1"/>
  <c r="A452" i="1" s="1"/>
  <c r="A453" i="1" s="1"/>
  <c r="A454" i="1" s="1"/>
  <c r="A455" i="1" s="1"/>
  <c r="A456" i="1" s="1"/>
  <c r="A457" i="1" s="1"/>
  <c r="A458" i="1" s="1"/>
  <c r="J384" i="1"/>
  <c r="T382" i="1"/>
  <c r="R382" i="1"/>
  <c r="Q382" i="1"/>
  <c r="P382" i="1"/>
  <c r="N382" i="1"/>
  <c r="A385" i="3"/>
  <c r="A386" i="3" s="1"/>
  <c r="A387" i="3" s="1"/>
  <c r="A388" i="3" s="1"/>
  <c r="A389" i="3"/>
  <c r="A390" i="3" s="1"/>
  <c r="A391" i="3" s="1"/>
  <c r="A392" i="3" s="1"/>
  <c r="A393" i="3" s="1"/>
  <c r="A394" i="3" s="1"/>
  <c r="A395" i="3" s="1"/>
  <c r="A396" i="3" s="1"/>
  <c r="A397" i="3"/>
  <c r="A398" i="3" s="1"/>
  <c r="A399" i="3" s="1"/>
  <c r="A400" i="3" s="1"/>
  <c r="A401" i="3" s="1"/>
  <c r="A402" i="3" s="1"/>
  <c r="A403" i="3" s="1"/>
  <c r="A404" i="3" s="1"/>
  <c r="A405" i="3" s="1"/>
  <c r="A406" i="3" s="1"/>
  <c r="A407" i="3" s="1"/>
  <c r="A409" i="3" s="1"/>
  <c r="A410" i="3" s="1"/>
  <c r="A411" i="3" s="1"/>
  <c r="A412" i="3" s="1"/>
  <c r="A413" i="3" s="1"/>
  <c r="A414" i="3" s="1"/>
  <c r="A415" i="3" s="1"/>
  <c r="A416" i="3" s="1"/>
  <c r="A417" i="3" s="1"/>
  <c r="A418"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1" i="3" s="1"/>
  <c r="A442" i="3" s="1"/>
  <c r="A443" i="3" s="1"/>
  <c r="A444" i="3" s="1"/>
  <c r="A445" i="3" s="1"/>
  <c r="A446" i="3" s="1"/>
  <c r="A447" i="3" s="1"/>
  <c r="A448" i="3" s="1"/>
  <c r="A449" i="3" s="1"/>
  <c r="A450" i="3" s="1"/>
  <c r="A451" i="3" s="1"/>
  <c r="A452" i="3" s="1"/>
  <c r="A453" i="3" s="1"/>
  <c r="A454" i="3" s="1"/>
  <c r="A455" i="3" s="1"/>
  <c r="A456" i="3" s="1"/>
  <c r="A457" i="3" s="1"/>
  <c r="A458" i="3" s="1"/>
  <c r="H2047" i="4"/>
  <c r="G2047" i="4"/>
  <c r="H2045" i="4"/>
  <c r="G2045" i="4"/>
  <c r="F2044" i="4"/>
  <c r="F2043" i="4"/>
  <c r="G2043" i="4" s="1"/>
  <c r="F2042" i="4"/>
  <c r="H2041" i="4"/>
  <c r="F2040" i="4"/>
  <c r="F2039" i="4"/>
  <c r="H2038" i="4"/>
  <c r="H2037" i="4"/>
  <c r="G2037" i="4"/>
  <c r="H2036" i="4"/>
  <c r="G2036" i="4"/>
  <c r="H2035" i="4"/>
  <c r="G2035" i="4"/>
  <c r="H2034" i="4"/>
  <c r="G2034" i="4"/>
  <c r="H2033" i="4"/>
  <c r="G2033" i="4"/>
  <c r="H2032" i="4"/>
  <c r="G2032" i="4"/>
  <c r="H2031" i="4"/>
  <c r="G2031" i="4"/>
  <c r="H2030" i="4"/>
  <c r="G2030" i="4"/>
  <c r="H2029" i="4"/>
  <c r="G2029" i="4"/>
  <c r="F2028" i="4"/>
  <c r="F2027" i="4"/>
  <c r="F2026" i="4"/>
  <c r="H2025" i="4"/>
  <c r="F2024" i="4"/>
  <c r="F2023" i="4"/>
  <c r="H2022" i="4"/>
  <c r="H2021" i="4"/>
  <c r="G2021" i="4"/>
  <c r="H2020" i="4"/>
  <c r="G2020" i="4"/>
  <c r="H2019" i="4"/>
  <c r="G2019" i="4"/>
  <c r="H2018" i="4"/>
  <c r="G2018" i="4"/>
  <c r="H2017" i="4"/>
  <c r="G2017" i="4"/>
  <c r="H2016" i="4"/>
  <c r="G2016" i="4"/>
  <c r="H2015" i="4"/>
  <c r="G2015" i="4"/>
  <c r="H2013" i="4"/>
  <c r="G2013" i="4"/>
  <c r="F2012" i="4"/>
  <c r="H2011" i="4"/>
  <c r="G2011" i="4"/>
  <c r="H2010" i="4"/>
  <c r="G2010" i="4"/>
  <c r="H2009" i="4"/>
  <c r="G2009" i="4"/>
  <c r="H2008" i="4"/>
  <c r="G2008" i="4"/>
  <c r="H2006" i="4"/>
  <c r="G2006" i="4"/>
  <c r="F1998" i="4"/>
  <c r="F1997" i="4"/>
  <c r="H1996" i="4"/>
  <c r="H1995" i="4"/>
  <c r="G1995" i="4"/>
  <c r="H1994" i="4"/>
  <c r="G1994" i="4"/>
  <c r="H1993" i="4"/>
  <c r="G1993" i="4"/>
  <c r="H1992" i="4"/>
  <c r="G1992" i="4"/>
  <c r="H1991" i="4"/>
  <c r="G1991" i="4"/>
  <c r="H1990" i="4"/>
  <c r="G1990" i="4"/>
  <c r="F1989" i="4"/>
  <c r="F1988" i="4"/>
  <c r="F1987" i="4"/>
  <c r="H1986" i="4"/>
  <c r="H1985" i="4"/>
  <c r="G1985" i="4"/>
  <c r="H1984" i="4"/>
  <c r="G1984" i="4"/>
  <c r="H1983" i="4"/>
  <c r="G1983" i="4"/>
  <c r="F1982" i="4"/>
  <c r="H1981" i="4"/>
  <c r="G1981" i="4"/>
  <c r="H1980" i="4"/>
  <c r="G1980" i="4"/>
  <c r="H1979" i="4"/>
  <c r="G1979" i="4"/>
  <c r="H1978" i="4"/>
  <c r="G1978" i="4"/>
  <c r="H1977" i="4"/>
  <c r="G1977" i="4"/>
  <c r="H1976" i="4"/>
  <c r="G1976" i="4"/>
  <c r="H1975" i="4"/>
  <c r="G1975" i="4"/>
  <c r="H1974" i="4"/>
  <c r="G1974" i="4"/>
  <c r="H1973" i="4"/>
  <c r="G1973" i="4"/>
  <c r="H1972" i="4"/>
  <c r="G1972" i="4"/>
  <c r="H1970" i="4"/>
  <c r="G1970" i="4"/>
  <c r="F1969" i="4"/>
  <c r="H1968" i="4"/>
  <c r="G1968" i="4"/>
  <c r="H1967" i="4"/>
  <c r="G1967" i="4"/>
  <c r="H1966" i="4"/>
  <c r="G1966" i="4"/>
  <c r="H1965" i="4"/>
  <c r="G1965" i="4"/>
  <c r="H1963" i="4"/>
  <c r="G1963" i="4"/>
  <c r="F1962" i="4"/>
  <c r="F1961" i="4"/>
  <c r="F1960" i="4"/>
  <c r="H1959" i="4"/>
  <c r="F1958" i="4"/>
  <c r="F1957" i="4"/>
  <c r="H1956" i="4"/>
  <c r="H1955" i="4"/>
  <c r="G1955" i="4"/>
  <c r="H1954" i="4"/>
  <c r="G1954" i="4"/>
  <c r="H1953" i="4"/>
  <c r="G1953" i="4"/>
  <c r="H1952" i="4"/>
  <c r="G1952" i="4"/>
  <c r="H1950" i="4"/>
  <c r="G1950" i="4"/>
  <c r="F1949" i="4"/>
  <c r="H1948" i="4"/>
  <c r="G1948" i="4"/>
  <c r="H1946" i="4"/>
  <c r="G1946" i="4"/>
  <c r="F1945" i="4"/>
  <c r="H1944" i="4"/>
  <c r="G1944" i="4"/>
  <c r="H1943" i="4"/>
  <c r="G1943" i="4"/>
  <c r="H1942" i="4"/>
  <c r="G1942" i="4"/>
  <c r="H1941" i="4"/>
  <c r="G1941" i="4"/>
  <c r="H1940" i="4"/>
  <c r="G1940" i="4"/>
  <c r="H1939" i="4"/>
  <c r="G1939" i="4"/>
  <c r="H1938" i="4"/>
  <c r="G1938" i="4"/>
  <c r="H1937" i="4"/>
  <c r="G1937" i="4"/>
  <c r="H1936" i="4"/>
  <c r="G1936" i="4"/>
  <c r="H1935" i="4"/>
  <c r="G1935" i="4"/>
  <c r="H1933" i="4"/>
  <c r="G1933" i="4"/>
  <c r="F1932" i="4"/>
  <c r="F1931" i="4"/>
  <c r="F1930" i="4"/>
  <c r="H1929" i="4"/>
  <c r="F1928" i="4"/>
  <c r="F1927" i="4"/>
  <c r="H1926" i="4"/>
  <c r="F1925" i="4"/>
  <c r="F1924" i="4"/>
  <c r="H1923" i="4"/>
  <c r="F1922" i="4"/>
  <c r="F1921" i="4"/>
  <c r="H1920" i="4"/>
  <c r="F1919" i="4"/>
  <c r="F1918" i="4"/>
  <c r="H1917" i="4"/>
  <c r="F1916" i="4"/>
  <c r="F1915" i="4"/>
  <c r="H1914" i="4"/>
  <c r="F1913" i="4"/>
  <c r="F1912" i="4"/>
  <c r="H1911" i="4"/>
  <c r="F1910" i="4"/>
  <c r="F1909" i="4"/>
  <c r="H1908" i="4"/>
  <c r="F1907" i="4"/>
  <c r="F1906" i="4"/>
  <c r="H1905" i="4"/>
  <c r="F1904" i="4"/>
  <c r="F1903" i="4"/>
  <c r="H1902" i="4"/>
  <c r="H1901" i="4"/>
  <c r="G1901" i="4"/>
  <c r="H1900" i="4"/>
  <c r="G1900" i="4"/>
  <c r="H1899" i="4"/>
  <c r="G1899" i="4"/>
  <c r="H1898" i="4"/>
  <c r="G1898" i="4"/>
  <c r="H1896" i="4"/>
  <c r="G1896" i="4"/>
  <c r="H1895" i="4"/>
  <c r="G1895" i="4"/>
  <c r="H1894" i="4"/>
  <c r="G1894" i="4"/>
  <c r="H1893" i="4"/>
  <c r="G1893" i="4"/>
  <c r="F1892" i="4"/>
  <c r="H1891" i="4"/>
  <c r="G1891" i="4"/>
  <c r="H1890" i="4"/>
  <c r="G1890" i="4"/>
  <c r="H1889" i="4"/>
  <c r="G1889" i="4"/>
  <c r="H1888" i="4"/>
  <c r="G1888" i="4"/>
  <c r="H1887" i="4"/>
  <c r="G1887" i="4"/>
  <c r="H1886" i="4"/>
  <c r="G1886" i="4"/>
  <c r="H1885" i="4"/>
  <c r="G1885" i="4"/>
  <c r="H1884" i="4"/>
  <c r="G1884" i="4"/>
  <c r="H1883" i="4"/>
  <c r="G1883" i="4"/>
  <c r="H1882" i="4"/>
  <c r="G1882" i="4"/>
  <c r="H1881" i="4"/>
  <c r="G1881" i="4"/>
  <c r="H1880" i="4"/>
  <c r="G1880" i="4"/>
  <c r="H1879" i="4"/>
  <c r="G1879" i="4"/>
  <c r="H1877" i="4"/>
  <c r="G1877" i="4"/>
  <c r="F1876" i="4"/>
  <c r="H1875" i="4"/>
  <c r="G1875" i="4"/>
  <c r="H1874" i="4"/>
  <c r="G1874" i="4"/>
  <c r="H1873" i="4"/>
  <c r="G1873" i="4"/>
  <c r="H1872" i="4"/>
  <c r="G1872" i="4"/>
  <c r="H1871" i="4"/>
  <c r="G1871" i="4"/>
  <c r="H1870" i="4"/>
  <c r="G1870" i="4"/>
  <c r="H1869" i="4"/>
  <c r="G1869" i="4"/>
  <c r="H1868" i="4"/>
  <c r="G1868" i="4"/>
  <c r="H1867" i="4"/>
  <c r="G1867" i="4"/>
  <c r="H1866" i="4"/>
  <c r="G1866" i="4"/>
  <c r="H1865" i="4"/>
  <c r="G1865" i="4"/>
  <c r="H1864" i="4"/>
  <c r="G1864" i="4"/>
  <c r="H1863" i="4"/>
  <c r="G1863" i="4"/>
  <c r="H1862" i="4"/>
  <c r="G1862" i="4"/>
  <c r="H1861" i="4"/>
  <c r="G1861" i="4"/>
  <c r="H1860" i="4"/>
  <c r="G1860" i="4"/>
  <c r="H1859" i="4"/>
  <c r="G1859" i="4"/>
  <c r="H1858" i="4"/>
  <c r="G1858" i="4"/>
  <c r="H1857" i="4"/>
  <c r="G1857" i="4"/>
  <c r="H1855" i="4"/>
  <c r="G1855" i="4"/>
  <c r="H1854" i="4"/>
  <c r="G1854" i="4"/>
  <c r="H1852" i="4"/>
  <c r="G1852" i="4"/>
  <c r="H1851" i="4"/>
  <c r="G1851" i="4"/>
  <c r="H1850" i="4"/>
  <c r="G1850" i="4"/>
  <c r="H1849" i="4"/>
  <c r="G1849" i="4"/>
  <c r="F1848" i="4"/>
  <c r="H1847" i="4"/>
  <c r="G1847" i="4"/>
  <c r="H1846" i="4"/>
  <c r="G1846" i="4"/>
  <c r="H1845" i="4"/>
  <c r="G1845" i="4"/>
  <c r="H1844" i="4"/>
  <c r="G1844" i="4"/>
  <c r="H1843" i="4"/>
  <c r="G1843" i="4"/>
  <c r="H1842" i="4"/>
  <c r="G1842" i="4"/>
  <c r="H1841" i="4"/>
  <c r="G1841" i="4"/>
  <c r="H1839" i="4"/>
  <c r="G1839" i="4"/>
  <c r="H1838" i="4"/>
  <c r="G1838" i="4"/>
  <c r="H1836" i="4"/>
  <c r="G1836" i="4"/>
  <c r="H1835" i="4"/>
  <c r="G1835" i="4"/>
  <c r="H1834" i="4"/>
  <c r="G1834" i="4"/>
  <c r="H1833" i="4"/>
  <c r="G1833" i="4"/>
  <c r="F1832" i="4"/>
  <c r="H1831" i="4"/>
  <c r="G1831" i="4"/>
  <c r="H1830" i="4"/>
  <c r="G1830" i="4"/>
  <c r="H1829" i="4"/>
  <c r="G1829" i="4"/>
  <c r="H1828" i="4"/>
  <c r="G1828" i="4"/>
  <c r="H1827" i="4"/>
  <c r="G1827" i="4"/>
  <c r="H1826" i="4"/>
  <c r="G1826" i="4"/>
  <c r="H1825" i="4"/>
  <c r="G1825" i="4"/>
  <c r="H1824" i="4"/>
  <c r="G1824" i="4"/>
  <c r="H1823" i="4"/>
  <c r="G1823" i="4"/>
  <c r="H1822" i="4"/>
  <c r="G1822" i="4"/>
  <c r="H1821" i="4"/>
  <c r="G1821" i="4"/>
  <c r="H1820" i="4"/>
  <c r="G1820" i="4"/>
  <c r="H1819" i="4"/>
  <c r="G1819" i="4"/>
  <c r="H1818" i="4"/>
  <c r="G1818" i="4"/>
  <c r="H1817" i="4"/>
  <c r="G1817" i="4"/>
  <c r="H1816" i="4"/>
  <c r="G1816" i="4"/>
  <c r="H1815" i="4"/>
  <c r="G1815" i="4"/>
  <c r="H1814" i="4"/>
  <c r="G1814" i="4"/>
  <c r="F1813" i="4"/>
  <c r="F1812" i="4"/>
  <c r="F1811" i="4"/>
  <c r="H1810" i="4"/>
  <c r="F1809" i="4"/>
  <c r="F1808" i="4"/>
  <c r="H1807" i="4"/>
  <c r="H1806" i="4"/>
  <c r="G1806" i="4"/>
  <c r="H1805" i="4"/>
  <c r="G1805" i="4"/>
  <c r="H1804" i="4"/>
  <c r="G1804" i="4"/>
  <c r="H1803" i="4"/>
  <c r="G1803" i="4"/>
  <c r="H1801" i="4"/>
  <c r="G1801" i="4"/>
  <c r="H1800" i="4"/>
  <c r="G1800" i="4"/>
  <c r="H1798" i="4"/>
  <c r="G1798" i="4"/>
  <c r="H1797" i="4"/>
  <c r="G1797" i="4"/>
  <c r="H1796" i="4"/>
  <c r="G1796" i="4"/>
  <c r="H1795" i="4"/>
  <c r="G1795" i="4"/>
  <c r="F1794" i="4"/>
  <c r="H1793" i="4"/>
  <c r="G1793" i="4"/>
  <c r="H1791" i="4"/>
  <c r="G1791" i="4"/>
  <c r="F1790" i="4"/>
  <c r="F1789" i="4"/>
  <c r="F1788" i="4"/>
  <c r="H1787" i="4"/>
  <c r="F1786" i="4"/>
  <c r="F1785" i="4"/>
  <c r="H1784" i="4"/>
  <c r="F1783" i="4"/>
  <c r="F1782" i="4"/>
  <c r="F1781" i="4"/>
  <c r="F1780" i="4"/>
  <c r="F1779" i="4"/>
  <c r="F1778" i="4"/>
  <c r="F1777" i="4"/>
  <c r="F1776" i="4"/>
  <c r="F1775" i="4"/>
  <c r="F1774" i="4"/>
  <c r="H1773" i="4"/>
  <c r="F1772" i="4"/>
  <c r="F1771" i="4"/>
  <c r="H1770" i="4"/>
  <c r="F1769" i="4"/>
  <c r="F1768" i="4"/>
  <c r="H1767" i="4"/>
  <c r="F1766" i="4"/>
  <c r="F1765" i="4"/>
  <c r="H1764" i="4"/>
  <c r="F1763" i="4"/>
  <c r="F1762" i="4"/>
  <c r="H1761" i="4"/>
  <c r="F1760" i="4"/>
  <c r="F1759" i="4"/>
  <c r="H1758" i="4"/>
  <c r="G1758" i="4"/>
  <c r="F1757" i="4"/>
  <c r="F1756" i="4"/>
  <c r="G1756" i="4" s="1"/>
  <c r="H1755" i="4"/>
  <c r="F1754" i="4"/>
  <c r="F1753" i="4"/>
  <c r="H1752" i="4"/>
  <c r="G1752" i="4"/>
  <c r="F1751" i="4"/>
  <c r="F1750" i="4"/>
  <c r="H1749" i="4"/>
  <c r="F1748" i="4"/>
  <c r="F1747" i="4"/>
  <c r="F1746" i="4"/>
  <c r="F1745" i="4"/>
  <c r="G1745" i="4"/>
  <c r="H1744" i="4"/>
  <c r="F1743" i="4"/>
  <c r="F1742" i="4"/>
  <c r="H1741" i="4"/>
  <c r="F1740" i="4"/>
  <c r="F1739" i="4"/>
  <c r="F1738" i="4"/>
  <c r="F1737" i="4"/>
  <c r="H1736" i="4"/>
  <c r="F1735" i="4"/>
  <c r="F1734" i="4"/>
  <c r="H1733" i="4"/>
  <c r="F1732" i="4"/>
  <c r="F1731" i="4"/>
  <c r="H1730" i="4"/>
  <c r="F1729" i="4"/>
  <c r="F1728" i="4"/>
  <c r="H1727" i="4"/>
  <c r="F1726" i="4"/>
  <c r="F1725" i="4"/>
  <c r="G1725" i="4"/>
  <c r="H1724" i="4"/>
  <c r="F1723" i="4"/>
  <c r="F1722" i="4"/>
  <c r="H1721" i="4"/>
  <c r="F1720" i="4"/>
  <c r="F1719" i="4"/>
  <c r="H1718" i="4"/>
  <c r="F1717" i="4"/>
  <c r="F1716" i="4"/>
  <c r="H1715" i="4"/>
  <c r="G1715" i="4"/>
  <c r="F1714" i="4"/>
  <c r="F1713" i="4"/>
  <c r="H1712" i="4"/>
  <c r="F1711" i="4"/>
  <c r="F1710" i="4"/>
  <c r="F1709" i="4"/>
  <c r="F1708" i="4"/>
  <c r="F1707" i="4"/>
  <c r="F1706" i="4"/>
  <c r="H1705" i="4"/>
  <c r="F1704" i="4"/>
  <c r="F1703" i="4"/>
  <c r="F1702" i="4"/>
  <c r="F1701" i="4"/>
  <c r="F1700" i="4"/>
  <c r="F1699" i="4"/>
  <c r="H1698" i="4"/>
  <c r="F1697" i="4"/>
  <c r="F1696" i="4"/>
  <c r="H1695" i="4"/>
  <c r="F1694" i="4"/>
  <c r="F1693" i="4"/>
  <c r="H1692" i="4"/>
  <c r="H1691" i="4"/>
  <c r="G1691" i="4"/>
  <c r="H1690" i="4"/>
  <c r="G1690" i="4"/>
  <c r="H1689" i="4"/>
  <c r="G1689" i="4"/>
  <c r="H1688" i="4"/>
  <c r="G1688" i="4"/>
  <c r="H1687" i="4"/>
  <c r="G1687" i="4"/>
  <c r="H1686" i="4"/>
  <c r="G1686" i="4"/>
  <c r="H1685" i="4"/>
  <c r="G1685" i="4"/>
  <c r="H1683" i="4"/>
  <c r="G1683" i="4"/>
  <c r="F1682" i="4"/>
  <c r="F1681" i="4"/>
  <c r="F1680" i="4"/>
  <c r="H1679" i="4"/>
  <c r="F1678" i="4"/>
  <c r="F1677" i="4"/>
  <c r="H1676" i="4"/>
  <c r="F1675" i="4"/>
  <c r="F1674" i="4"/>
  <c r="H1673" i="4"/>
  <c r="F1672" i="4"/>
  <c r="F1671" i="4"/>
  <c r="F1670" i="4"/>
  <c r="F1669" i="4"/>
  <c r="F1668" i="4"/>
  <c r="F1667" i="4"/>
  <c r="H1666" i="4"/>
  <c r="F1665" i="4"/>
  <c r="F1664" i="4"/>
  <c r="H1663" i="4"/>
  <c r="F1662" i="4"/>
  <c r="F1661" i="4"/>
  <c r="F1660" i="4"/>
  <c r="F1659" i="4"/>
  <c r="F1658" i="4"/>
  <c r="F1657" i="4"/>
  <c r="G1657" i="4" s="1"/>
  <c r="H1656" i="4"/>
  <c r="A1656" i="4"/>
  <c r="A1663" i="4"/>
  <c r="A1666" i="4" s="1"/>
  <c r="A1673" i="4" s="1"/>
  <c r="A1676" i="4" s="1"/>
  <c r="A1679" i="4"/>
  <c r="A1682" i="4" s="1"/>
  <c r="A1692" i="4" s="1"/>
  <c r="A1695" i="4" s="1"/>
  <c r="A1698" i="4" s="1"/>
  <c r="A1705" i="4" s="1"/>
  <c r="A1712" i="4" s="1"/>
  <c r="A1715" i="4" s="1"/>
  <c r="A1718" i="4"/>
  <c r="A1721" i="4" s="1"/>
  <c r="A1724" i="4" s="1"/>
  <c r="A1727" i="4" s="1"/>
  <c r="A1730" i="4" s="1"/>
  <c r="A1733" i="4" s="1"/>
  <c r="A1736" i="4" s="1"/>
  <c r="A1741" i="4" s="1"/>
  <c r="A1744" i="4" s="1"/>
  <c r="A1749" i="4" s="1"/>
  <c r="A1752" i="4" s="1"/>
  <c r="A1755" i="4" s="1"/>
  <c r="A1758" i="4" s="1"/>
  <c r="A1761" i="4" s="1"/>
  <c r="A1764" i="4" s="1"/>
  <c r="A1767" i="4" s="1"/>
  <c r="A1770" i="4" s="1"/>
  <c r="A1773" i="4" s="1"/>
  <c r="A1784" i="4" s="1"/>
  <c r="A1787" i="4" s="1"/>
  <c r="A1790" i="4" s="1"/>
  <c r="A1794" i="4" s="1"/>
  <c r="A1807" i="4" s="1"/>
  <c r="A1810" i="4" s="1"/>
  <c r="A1813" i="4" s="1"/>
  <c r="A1832" i="4" s="1"/>
  <c r="A1848" i="4" s="1"/>
  <c r="A1876" i="4" s="1"/>
  <c r="A1892" i="4" s="1"/>
  <c r="A1902" i="4" s="1"/>
  <c r="A1905" i="4" s="1"/>
  <c r="A1908" i="4" s="1"/>
  <c r="A1911" i="4" s="1"/>
  <c r="A1914" i="4" s="1"/>
  <c r="A1917" i="4" s="1"/>
  <c r="A1920" i="4" s="1"/>
  <c r="A1923" i="4" s="1"/>
  <c r="A1926" i="4" s="1"/>
  <c r="A1929" i="4" s="1"/>
  <c r="A1932" i="4" s="1"/>
  <c r="A1945" i="4" s="1"/>
  <c r="A1949" i="4" s="1"/>
  <c r="A1956" i="4" s="1"/>
  <c r="A1959" i="4" s="1"/>
  <c r="A1962" i="4" s="1"/>
  <c r="A1969" i="4" s="1"/>
  <c r="A1982" i="4" s="1"/>
  <c r="A1986" i="4" s="1"/>
  <c r="A1989" i="4" s="1"/>
  <c r="A1996" i="4" s="1"/>
  <c r="A1999" i="4" s="1"/>
  <c r="A2012" i="4" s="1"/>
  <c r="A2022" i="4" s="1"/>
  <c r="A2025" i="4" s="1"/>
  <c r="A2028" i="4" s="1"/>
  <c r="A2038" i="4" s="1"/>
  <c r="A2041" i="4" s="1"/>
  <c r="A2044" i="4" s="1"/>
  <c r="H1655" i="4"/>
  <c r="G1655" i="4"/>
  <c r="H1654" i="4"/>
  <c r="G1654" i="4"/>
  <c r="H1653" i="4"/>
  <c r="G1653" i="4"/>
  <c r="H1652" i="4"/>
  <c r="G1652" i="4"/>
  <c r="H1650" i="4"/>
  <c r="G1650" i="4"/>
  <c r="H1649" i="4"/>
  <c r="G1649" i="4"/>
  <c r="H1648" i="4"/>
  <c r="G1648" i="4"/>
  <c r="H1647" i="4"/>
  <c r="G1647" i="4"/>
  <c r="F1646" i="4"/>
  <c r="T32" i="1"/>
  <c r="M208" i="2"/>
  <c r="N208" i="2" s="1"/>
  <c r="M164" i="2"/>
  <c r="N164" i="2"/>
  <c r="M139" i="2"/>
  <c r="N139" i="2" s="1"/>
  <c r="C98" i="2"/>
  <c r="D98" i="2"/>
  <c r="C99" i="2"/>
  <c r="D99" i="2"/>
  <c r="C100" i="2"/>
  <c r="D100" i="2"/>
  <c r="C101" i="2"/>
  <c r="D101" i="2"/>
  <c r="C102" i="2"/>
  <c r="D102" i="2"/>
  <c r="C103" i="2"/>
  <c r="D103" i="2"/>
  <c r="C104" i="2"/>
  <c r="D104" i="2"/>
  <c r="C105" i="2"/>
  <c r="D105" i="2"/>
  <c r="C106" i="2"/>
  <c r="D106" i="2"/>
  <c r="C107" i="2"/>
  <c r="D107" i="2"/>
  <c r="C108" i="2"/>
  <c r="D108" i="2"/>
  <c r="C109" i="2"/>
  <c r="D109" i="2"/>
  <c r="C110" i="2"/>
  <c r="D110" i="2"/>
  <c r="C111" i="2"/>
  <c r="D111" i="2"/>
  <c r="C112" i="2"/>
  <c r="D112" i="2"/>
  <c r="C113" i="2"/>
  <c r="D113" i="2"/>
  <c r="C114" i="2"/>
  <c r="D114" i="2"/>
  <c r="C115" i="2"/>
  <c r="D115" i="2"/>
  <c r="C116" i="2"/>
  <c r="D116" i="2"/>
  <c r="C117" i="2"/>
  <c r="D117" i="2"/>
  <c r="C118" i="2"/>
  <c r="D118" i="2"/>
  <c r="C119" i="2"/>
  <c r="D119" i="2"/>
  <c r="C120" i="2"/>
  <c r="D120" i="2"/>
  <c r="C121" i="2"/>
  <c r="D121" i="2"/>
  <c r="C122" i="2"/>
  <c r="D122" i="2"/>
  <c r="C123" i="2"/>
  <c r="D123" i="2"/>
  <c r="C124" i="2"/>
  <c r="D124" i="2"/>
  <c r="C125" i="2"/>
  <c r="D125" i="2"/>
  <c r="C126" i="2"/>
  <c r="D126" i="2"/>
  <c r="C127" i="2"/>
  <c r="D127" i="2"/>
  <c r="C128" i="2"/>
  <c r="D128" i="2"/>
  <c r="C129" i="2"/>
  <c r="D129" i="2"/>
  <c r="C130" i="2"/>
  <c r="D130" i="2"/>
  <c r="C131" i="2"/>
  <c r="D131" i="2"/>
  <c r="C132" i="2"/>
  <c r="D132" i="2"/>
  <c r="C133" i="2"/>
  <c r="D133" i="2"/>
  <c r="C134" i="2"/>
  <c r="D134" i="2"/>
  <c r="C135" i="2"/>
  <c r="D135" i="2"/>
  <c r="C136" i="2"/>
  <c r="D136" i="2"/>
  <c r="C137" i="2"/>
  <c r="D137" i="2"/>
  <c r="C138" i="2"/>
  <c r="D138" i="2"/>
  <c r="C139" i="2"/>
  <c r="D139" i="2"/>
  <c r="C140" i="2"/>
  <c r="D140" i="2"/>
  <c r="C141" i="2"/>
  <c r="D141" i="2"/>
  <c r="C142" i="2"/>
  <c r="D142" i="2"/>
  <c r="C143" i="2"/>
  <c r="D143" i="2"/>
  <c r="C144" i="2"/>
  <c r="D144" i="2"/>
  <c r="C145" i="2"/>
  <c r="D145" i="2"/>
  <c r="C146" i="2"/>
  <c r="D146" i="2"/>
  <c r="C147" i="2"/>
  <c r="D147" i="2"/>
  <c r="C148" i="2"/>
  <c r="D148" i="2"/>
  <c r="C149" i="2"/>
  <c r="D149" i="2"/>
  <c r="C150" i="2"/>
  <c r="D150" i="2"/>
  <c r="C151" i="2"/>
  <c r="D151" i="2"/>
  <c r="C152" i="2"/>
  <c r="D152" i="2"/>
  <c r="C153" i="2"/>
  <c r="D153" i="2"/>
  <c r="C154" i="2"/>
  <c r="D154" i="2"/>
  <c r="C155" i="2"/>
  <c r="D155" i="2"/>
  <c r="C156" i="2"/>
  <c r="D156" i="2"/>
  <c r="C157" i="2"/>
  <c r="D157" i="2"/>
  <c r="C158" i="2"/>
  <c r="D158" i="2"/>
  <c r="C159" i="2"/>
  <c r="D159" i="2"/>
  <c r="C160" i="2"/>
  <c r="D160" i="2"/>
  <c r="C161" i="2"/>
  <c r="D161" i="2"/>
  <c r="C162" i="2"/>
  <c r="D162" i="2"/>
  <c r="C163" i="2"/>
  <c r="D163" i="2"/>
  <c r="C164" i="2"/>
  <c r="D164" i="2"/>
  <c r="C165" i="2"/>
  <c r="D165" i="2"/>
  <c r="C166" i="2"/>
  <c r="D166" i="2"/>
  <c r="C167" i="2"/>
  <c r="D167" i="2"/>
  <c r="C182" i="2"/>
  <c r="D182" i="2"/>
  <c r="C183" i="2"/>
  <c r="D183" i="2"/>
  <c r="C184" i="2"/>
  <c r="D184" i="2"/>
  <c r="C185" i="2"/>
  <c r="D185" i="2"/>
  <c r="C186" i="2"/>
  <c r="D186" i="2"/>
  <c r="C187" i="2"/>
  <c r="D187" i="2"/>
  <c r="C188" i="2"/>
  <c r="D188" i="2"/>
  <c r="C189" i="2"/>
  <c r="D189" i="2"/>
  <c r="C192" i="2"/>
  <c r="D192" i="2"/>
  <c r="C193" i="2"/>
  <c r="D193" i="2"/>
  <c r="C194" i="2"/>
  <c r="D194" i="2"/>
  <c r="C195" i="2"/>
  <c r="D195" i="2"/>
  <c r="C196" i="2"/>
  <c r="D196" i="2"/>
  <c r="C197" i="2"/>
  <c r="D197" i="2"/>
  <c r="C198" i="2"/>
  <c r="D198" i="2"/>
  <c r="C199" i="2"/>
  <c r="D199" i="2"/>
  <c r="C200" i="2"/>
  <c r="D200" i="2"/>
  <c r="C201" i="2"/>
  <c r="D201" i="2"/>
  <c r="C202" i="2"/>
  <c r="D202" i="2"/>
  <c r="C203" i="2"/>
  <c r="D203" i="2"/>
  <c r="C204" i="2"/>
  <c r="D204" i="2"/>
  <c r="C205" i="2"/>
  <c r="D205" i="2"/>
  <c r="C206" i="2"/>
  <c r="D206" i="2"/>
  <c r="C207" i="2"/>
  <c r="D207" i="2"/>
  <c r="C208" i="2"/>
  <c r="D208" i="2"/>
  <c r="C209" i="2"/>
  <c r="D209" i="2"/>
  <c r="C210" i="2"/>
  <c r="D210" i="2"/>
  <c r="C211" i="2"/>
  <c r="D211" i="2"/>
  <c r="C212" i="2"/>
  <c r="D212" i="2"/>
  <c r="C213" i="2"/>
  <c r="D213" i="2"/>
  <c r="C214" i="2"/>
  <c r="D214" i="2"/>
  <c r="C215" i="2"/>
  <c r="D215" i="2"/>
  <c r="C216" i="2"/>
  <c r="D216" i="2"/>
  <c r="C217" i="2"/>
  <c r="D217" i="2"/>
  <c r="C218" i="2"/>
  <c r="D218" i="2"/>
  <c r="C219" i="2"/>
  <c r="D219" i="2"/>
  <c r="C220" i="2"/>
  <c r="D220" i="2"/>
  <c r="C221" i="2"/>
  <c r="D221" i="2"/>
  <c r="C222" i="2"/>
  <c r="D222" i="2"/>
  <c r="C223" i="2"/>
  <c r="D223" i="2"/>
  <c r="C224" i="2"/>
  <c r="D224" i="2"/>
  <c r="C225" i="2"/>
  <c r="D225" i="2"/>
  <c r="C226" i="2"/>
  <c r="D226" i="2"/>
  <c r="C227" i="2"/>
  <c r="D227" i="2"/>
  <c r="C228" i="2"/>
  <c r="D228" i="2"/>
  <c r="C229" i="2"/>
  <c r="D229" i="2"/>
  <c r="C230" i="2"/>
  <c r="D230" i="2"/>
  <c r="C231" i="2"/>
  <c r="D231" i="2"/>
  <c r="C232" i="2"/>
  <c r="D232" i="2"/>
  <c r="C233" i="2"/>
  <c r="D233" i="2"/>
  <c r="C234" i="2"/>
  <c r="D234" i="2"/>
  <c r="C235" i="2"/>
  <c r="D235" i="2"/>
  <c r="C236" i="2"/>
  <c r="D236" i="2"/>
  <c r="C237" i="2"/>
  <c r="D237" i="2"/>
  <c r="C238" i="2"/>
  <c r="D238" i="2"/>
  <c r="C239" i="2"/>
  <c r="D239" i="2"/>
  <c r="C240" i="2"/>
  <c r="D240" i="2"/>
  <c r="C245" i="2"/>
  <c r="D245" i="2"/>
  <c r="C246" i="2"/>
  <c r="D246" i="2"/>
  <c r="C247" i="2"/>
  <c r="D247" i="2"/>
  <c r="C248" i="2"/>
  <c r="D248" i="2"/>
  <c r="C249" i="2"/>
  <c r="D249" i="2"/>
  <c r="D97" i="2"/>
  <c r="C97" i="2"/>
  <c r="A250" i="2"/>
  <c r="A254" i="2" s="1"/>
  <c r="A258" i="2" s="1"/>
  <c r="A260" i="2" s="1"/>
  <c r="A279" i="2"/>
  <c r="A281" i="2" s="1"/>
  <c r="A283" i="2" s="1"/>
  <c r="A292" i="2" s="1"/>
  <c r="I249" i="2"/>
  <c r="I248" i="2"/>
  <c r="I247" i="2"/>
  <c r="I246" i="2"/>
  <c r="I245"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7" i="2"/>
  <c r="I206" i="2"/>
  <c r="I205" i="2"/>
  <c r="I204" i="2"/>
  <c r="I203" i="2"/>
  <c r="I202" i="2"/>
  <c r="I201" i="2"/>
  <c r="I200" i="2"/>
  <c r="I199" i="2"/>
  <c r="I198" i="2"/>
  <c r="I197" i="2"/>
  <c r="I196" i="2"/>
  <c r="I195" i="2"/>
  <c r="I194" i="2"/>
  <c r="I193" i="2"/>
  <c r="I192" i="2"/>
  <c r="I189" i="2"/>
  <c r="I188" i="2"/>
  <c r="I187" i="2"/>
  <c r="I186" i="2"/>
  <c r="I185" i="2"/>
  <c r="I184" i="2"/>
  <c r="I183" i="2"/>
  <c r="I182" i="2"/>
  <c r="I167" i="2"/>
  <c r="I166" i="2"/>
  <c r="I165" i="2"/>
  <c r="I163" i="2"/>
  <c r="I162" i="2"/>
  <c r="I161" i="2"/>
  <c r="I160" i="2"/>
  <c r="I159" i="2"/>
  <c r="I158" i="2"/>
  <c r="I157" i="2"/>
  <c r="I156" i="2"/>
  <c r="I155" i="2"/>
  <c r="I154" i="2"/>
  <c r="I153" i="2"/>
  <c r="I152" i="2"/>
  <c r="I151" i="2"/>
  <c r="I150" i="2"/>
  <c r="I149" i="2"/>
  <c r="I148" i="2"/>
  <c r="I147" i="2"/>
  <c r="I146" i="2"/>
  <c r="I145" i="2"/>
  <c r="I144" i="2"/>
  <c r="I143" i="2"/>
  <c r="I142" i="2"/>
  <c r="I141" i="2"/>
  <c r="I140"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A98" i="2"/>
  <c r="A99" i="2"/>
  <c r="A100" i="2" s="1"/>
  <c r="A101" i="2"/>
  <c r="A102" i="2" s="1"/>
  <c r="A103" i="2" s="1"/>
  <c r="A104" i="2" s="1"/>
  <c r="A105" i="2" s="1"/>
  <c r="A106" i="2" s="1"/>
  <c r="A107" i="2" s="1"/>
  <c r="A108" i="2" s="1"/>
  <c r="A109" i="2" s="1"/>
  <c r="A110" i="2" s="1"/>
  <c r="A111" i="2" s="1"/>
  <c r="A112" i="2" s="1"/>
  <c r="A113" i="2"/>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I97" i="2"/>
  <c r="N96" i="2"/>
  <c r="L95" i="2"/>
  <c r="K95" i="2"/>
  <c r="J95" i="2"/>
  <c r="H95" i="2"/>
  <c r="G95" i="2"/>
  <c r="F95" i="2"/>
  <c r="E95" i="2"/>
  <c r="J249" i="1"/>
  <c r="J248" i="1"/>
  <c r="J247" i="1"/>
  <c r="J246" i="1"/>
  <c r="J245" i="1"/>
  <c r="J244" i="1"/>
  <c r="J242"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7" i="1"/>
  <c r="J206" i="1"/>
  <c r="J205" i="1"/>
  <c r="J204" i="1"/>
  <c r="J203" i="1"/>
  <c r="J202" i="1"/>
  <c r="J201" i="1"/>
  <c r="J200" i="1"/>
  <c r="J199" i="1"/>
  <c r="J198" i="1"/>
  <c r="J197" i="1"/>
  <c r="J196" i="1"/>
  <c r="J195" i="1"/>
  <c r="J194" i="1"/>
  <c r="J193" i="1"/>
  <c r="J192" i="1"/>
  <c r="J189" i="1"/>
  <c r="J188" i="1"/>
  <c r="J187" i="1"/>
  <c r="J186" i="1"/>
  <c r="J185" i="1"/>
  <c r="J184" i="1"/>
  <c r="J183" i="1"/>
  <c r="J182" i="1"/>
  <c r="J181" i="1"/>
  <c r="J180" i="1"/>
  <c r="J179" i="1"/>
  <c r="J178" i="1"/>
  <c r="J176" i="1"/>
  <c r="J175" i="1"/>
  <c r="J174" i="1"/>
  <c r="J173" i="1"/>
  <c r="J171" i="1"/>
  <c r="J170" i="1"/>
  <c r="J169" i="1"/>
  <c r="J167" i="1"/>
  <c r="J166" i="1"/>
  <c r="J165" i="1"/>
  <c r="J163" i="1"/>
  <c r="J162" i="1"/>
  <c r="J161" i="1"/>
  <c r="J160" i="1"/>
  <c r="J159" i="1"/>
  <c r="J158" i="1"/>
  <c r="J157" i="1"/>
  <c r="J156" i="1"/>
  <c r="J155" i="1"/>
  <c r="J154" i="1"/>
  <c r="J153" i="1"/>
  <c r="J152" i="1"/>
  <c r="J151" i="1"/>
  <c r="J150" i="1"/>
  <c r="J149" i="1"/>
  <c r="J148" i="1"/>
  <c r="J147" i="1"/>
  <c r="J146" i="1"/>
  <c r="J145" i="1"/>
  <c r="J144" i="1"/>
  <c r="J143" i="1"/>
  <c r="J142" i="1"/>
  <c r="J141" i="1"/>
  <c r="J140"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A98" i="1"/>
  <c r="A99" i="1"/>
  <c r="A100" i="1"/>
  <c r="A101" i="1"/>
  <c r="A102" i="1" s="1"/>
  <c r="A103" i="1" s="1"/>
  <c r="A104" i="1" s="1"/>
  <c r="A105" i="1"/>
  <c r="A106" i="1" s="1"/>
  <c r="A107" i="1" s="1"/>
  <c r="A108" i="1" s="1"/>
  <c r="A109" i="1" s="1"/>
  <c r="A110" i="1" s="1"/>
  <c r="A111" i="1" s="1"/>
  <c r="A112" i="1" s="1"/>
  <c r="A113" i="1" s="1"/>
  <c r="A114" i="1" s="1"/>
  <c r="A115" i="1" s="1"/>
  <c r="A116" i="1" s="1"/>
  <c r="A117" i="1" s="1"/>
  <c r="A118" i="1" s="1"/>
  <c r="A119" i="1" s="1"/>
  <c r="A120" i="1" s="1"/>
  <c r="A121" i="1"/>
  <c r="A122" i="1" s="1"/>
  <c r="A123" i="1" s="1"/>
  <c r="A124" i="1" s="1"/>
  <c r="A125" i="1" s="1"/>
  <c r="A126" i="1" s="1"/>
  <c r="A127" i="1" s="1"/>
  <c r="A128" i="1" s="1"/>
  <c r="A129" i="1" s="1"/>
  <c r="A130" i="1" s="1"/>
  <c r="A131" i="1" s="1"/>
  <c r="A132" i="1" s="1"/>
  <c r="A133" i="1" s="1"/>
  <c r="A134" i="1" s="1"/>
  <c r="A135" i="1" s="1"/>
  <c r="A136" i="1" s="1"/>
  <c r="A137" i="1" s="1"/>
  <c r="A138"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J97" i="1"/>
  <c r="T95" i="1"/>
  <c r="R95" i="1"/>
  <c r="Q95" i="1"/>
  <c r="P95" i="1"/>
  <c r="N95" i="1"/>
  <c r="L95" i="1"/>
  <c r="K95" i="1"/>
  <c r="I95" i="1"/>
  <c r="A98" i="3"/>
  <c r="A99" i="3"/>
  <c r="A100" i="3" s="1"/>
  <c r="A101" i="3" s="1"/>
  <c r="A102" i="3" s="1"/>
  <c r="A103" i="3" s="1"/>
  <c r="A104" i="3" s="1"/>
  <c r="A105" i="3" s="1"/>
  <c r="A106" i="3" s="1"/>
  <c r="A107" i="3"/>
  <c r="A108" i="3" s="1"/>
  <c r="A109" i="3" s="1"/>
  <c r="A110" i="3" s="1"/>
  <c r="A111" i="3" s="1"/>
  <c r="A112" i="3" s="1"/>
  <c r="A113" i="3" s="1"/>
  <c r="A114" i="3" s="1"/>
  <c r="A115" i="3" s="1"/>
  <c r="A116" i="3" s="1"/>
  <c r="A117" i="3" s="1"/>
  <c r="A118" i="3" s="1"/>
  <c r="A119" i="3" s="1"/>
  <c r="A120" i="3" s="1"/>
  <c r="A121" i="3" s="1"/>
  <c r="A122" i="3" s="1"/>
  <c r="A123" i="3"/>
  <c r="A124" i="3" s="1"/>
  <c r="A125" i="3" s="1"/>
  <c r="A126" i="3" s="1"/>
  <c r="A127" i="3" s="1"/>
  <c r="A128" i="3" s="1"/>
  <c r="A129" i="3" s="1"/>
  <c r="A130" i="3" s="1"/>
  <c r="A131" i="3" s="1"/>
  <c r="A132" i="3" s="1"/>
  <c r="A133" i="3" s="1"/>
  <c r="A134" i="3" s="1"/>
  <c r="A135" i="3" s="1"/>
  <c r="A136" i="3" s="1"/>
  <c r="A137" i="3" s="1"/>
  <c r="A138"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G643" i="4"/>
  <c r="G641" i="4"/>
  <c r="G717" i="4"/>
  <c r="G715" i="4"/>
  <c r="G713" i="4"/>
  <c r="G723" i="4"/>
  <c r="F726" i="4"/>
  <c r="F725" i="4"/>
  <c r="H749" i="4"/>
  <c r="H748" i="4"/>
  <c r="H747" i="4"/>
  <c r="H746" i="4"/>
  <c r="H745" i="4"/>
  <c r="H744" i="4"/>
  <c r="H743" i="4"/>
  <c r="H742" i="4"/>
  <c r="G749" i="4"/>
  <c r="G748" i="4"/>
  <c r="G747" i="4"/>
  <c r="G745" i="4"/>
  <c r="G743" i="4"/>
  <c r="H760" i="4"/>
  <c r="H759" i="4"/>
  <c r="H758" i="4"/>
  <c r="H757" i="4"/>
  <c r="H756" i="4"/>
  <c r="H755" i="4"/>
  <c r="H754" i="4"/>
  <c r="H753" i="4"/>
  <c r="H752" i="4"/>
  <c r="H751" i="4"/>
  <c r="G759" i="4"/>
  <c r="G757" i="4"/>
  <c r="G755" i="4"/>
  <c r="G753" i="4"/>
  <c r="G751" i="4"/>
  <c r="H775" i="4"/>
  <c r="H774" i="4"/>
  <c r="H773" i="4"/>
  <c r="H772" i="4"/>
  <c r="H771" i="4"/>
  <c r="H770" i="4"/>
  <c r="H769" i="4"/>
  <c r="H768" i="4"/>
  <c r="H767" i="4"/>
  <c r="H766" i="4"/>
  <c r="H765" i="4"/>
  <c r="H764" i="4"/>
  <c r="H763" i="4"/>
  <c r="H762" i="4"/>
  <c r="G774" i="4"/>
  <c r="G770" i="4"/>
  <c r="H803" i="4"/>
  <c r="H802" i="4"/>
  <c r="H801" i="4"/>
  <c r="H800" i="4"/>
  <c r="H799" i="4"/>
  <c r="H798" i="4"/>
  <c r="H797" i="4"/>
  <c r="H796" i="4"/>
  <c r="G802" i="4"/>
  <c r="G800" i="4"/>
  <c r="G798" i="4"/>
  <c r="G796" i="4"/>
  <c r="G808" i="4"/>
  <c r="H853" i="4"/>
  <c r="H852" i="4"/>
  <c r="H851" i="4"/>
  <c r="H850" i="4"/>
  <c r="H849" i="4"/>
  <c r="H848" i="4"/>
  <c r="H847" i="4"/>
  <c r="H846" i="4"/>
  <c r="G852" i="4"/>
  <c r="G850" i="4"/>
  <c r="G848" i="4"/>
  <c r="G846" i="4"/>
  <c r="H844" i="4"/>
  <c r="H843" i="4"/>
  <c r="H842" i="4"/>
  <c r="H841" i="4"/>
  <c r="G843" i="4"/>
  <c r="G841" i="4"/>
  <c r="H913" i="4"/>
  <c r="H912" i="4"/>
  <c r="H911" i="4"/>
  <c r="H910" i="4"/>
  <c r="H909" i="4"/>
  <c r="H908" i="4"/>
  <c r="H907" i="4"/>
  <c r="H906" i="4"/>
  <c r="H905" i="4"/>
  <c r="H904" i="4"/>
  <c r="G912" i="4"/>
  <c r="G910" i="4"/>
  <c r="G908" i="4"/>
  <c r="G906" i="4"/>
  <c r="G904" i="4"/>
  <c r="H1000" i="4"/>
  <c r="H999" i="4"/>
  <c r="H998" i="4"/>
  <c r="H997" i="4"/>
  <c r="H996" i="4"/>
  <c r="H995" i="4"/>
  <c r="H994" i="4"/>
  <c r="H993" i="4"/>
  <c r="G999" i="4"/>
  <c r="G997" i="4"/>
  <c r="G995" i="4"/>
  <c r="G993" i="4"/>
  <c r="G1061" i="4"/>
  <c r="G1059" i="4"/>
  <c r="G1057" i="4"/>
  <c r="H1055" i="4"/>
  <c r="H1054" i="4"/>
  <c r="H1053" i="4"/>
  <c r="H1052" i="4"/>
  <c r="H1051" i="4"/>
  <c r="H1050" i="4"/>
  <c r="G1052" i="4"/>
  <c r="G1050" i="4"/>
  <c r="G1075" i="4"/>
  <c r="G1073" i="4"/>
  <c r="G1121" i="4"/>
  <c r="G1115" i="4"/>
  <c r="F1175" i="4"/>
  <c r="F1174" i="4"/>
  <c r="H1173" i="4"/>
  <c r="G1172" i="4"/>
  <c r="H1171" i="4"/>
  <c r="F1171" i="4"/>
  <c r="F1170" i="4"/>
  <c r="F1169" i="4"/>
  <c r="F1168" i="4"/>
  <c r="H1167" i="4"/>
  <c r="F1166" i="4"/>
  <c r="F1165" i="4"/>
  <c r="F1164" i="4"/>
  <c r="H1163" i="4"/>
  <c r="G1162" i="4"/>
  <c r="G1161" i="4"/>
  <c r="H1160" i="4"/>
  <c r="F1160" i="4"/>
  <c r="G1158" i="4"/>
  <c r="G1157" i="4"/>
  <c r="G1156" i="4"/>
  <c r="H1155" i="4"/>
  <c r="G1147" i="4"/>
  <c r="G1146" i="4"/>
  <c r="H1145" i="4"/>
  <c r="F1145" i="4"/>
  <c r="H1138" i="4"/>
  <c r="G1137" i="4"/>
  <c r="G1136" i="4"/>
  <c r="H1135" i="4"/>
  <c r="F1135" i="4"/>
  <c r="G1134" i="4"/>
  <c r="H1132" i="4"/>
  <c r="F1132" i="4"/>
  <c r="G1131" i="4"/>
  <c r="G1130" i="4"/>
  <c r="H1129" i="4"/>
  <c r="F1129" i="4"/>
  <c r="H1126" i="4"/>
  <c r="F1125" i="4"/>
  <c r="G1124" i="4"/>
  <c r="H1123" i="4"/>
  <c r="F1122" i="4"/>
  <c r="H1120" i="4"/>
  <c r="G1119" i="4"/>
  <c r="H1117" i="4"/>
  <c r="F1117" i="4"/>
  <c r="H1108" i="4"/>
  <c r="F1107" i="4"/>
  <c r="F1106" i="4"/>
  <c r="F1105" i="4"/>
  <c r="H1104" i="4"/>
  <c r="F1103" i="4"/>
  <c r="F1102" i="4"/>
  <c r="F1101" i="4"/>
  <c r="G1100" i="4"/>
  <c r="H1099" i="4"/>
  <c r="F1098" i="4"/>
  <c r="G1097" i="4"/>
  <c r="H1096" i="4"/>
  <c r="F1089" i="4"/>
  <c r="F1088" i="4"/>
  <c r="F1086" i="4"/>
  <c r="F1085" i="4"/>
  <c r="H1084" i="4"/>
  <c r="G1082" i="4"/>
  <c r="H1081" i="4"/>
  <c r="H1080" i="4"/>
  <c r="F1080" i="4"/>
  <c r="H1079" i="4"/>
  <c r="F1076" i="4"/>
  <c r="F1071" i="4"/>
  <c r="F1070" i="4"/>
  <c r="H1069" i="4"/>
  <c r="F1068" i="4"/>
  <c r="G1067" i="4"/>
  <c r="H1066" i="4"/>
  <c r="F1065" i="4"/>
  <c r="G1064" i="4"/>
  <c r="H1063" i="4"/>
  <c r="F1062" i="4"/>
  <c r="F1060" i="4"/>
  <c r="F1058" i="4"/>
  <c r="H1056" i="4"/>
  <c r="F1054" i="4"/>
  <c r="F1053" i="4"/>
  <c r="F1051" i="4"/>
  <c r="H1046" i="4"/>
  <c r="F1041" i="4"/>
  <c r="F1040" i="4"/>
  <c r="F1039" i="4"/>
  <c r="F1037" i="4"/>
  <c r="G1036" i="4"/>
  <c r="G1034" i="4"/>
  <c r="G1033" i="4"/>
  <c r="H1032" i="4"/>
  <c r="F1032" i="4"/>
  <c r="F1031" i="4"/>
  <c r="F1030" i="4"/>
  <c r="G1029" i="4"/>
  <c r="H1027" i="4"/>
  <c r="F1026" i="4"/>
  <c r="G1025" i="4"/>
  <c r="H1024" i="4"/>
  <c r="F1023" i="4"/>
  <c r="F1022" i="4"/>
  <c r="G1021" i="4"/>
  <c r="H1019" i="4"/>
  <c r="F1018" i="4"/>
  <c r="F1017" i="4"/>
  <c r="G1016" i="4"/>
  <c r="H1014" i="4"/>
  <c r="F1013" i="4"/>
  <c r="F1012" i="4"/>
  <c r="G1011" i="4"/>
  <c r="G1010" i="4"/>
  <c r="H1009" i="4"/>
  <c r="F1008" i="4"/>
  <c r="F1007" i="4"/>
  <c r="G1006" i="4"/>
  <c r="H1004" i="4"/>
  <c r="F1003" i="4"/>
  <c r="G1002" i="4"/>
  <c r="H1001" i="4"/>
  <c r="F1000" i="4"/>
  <c r="F998" i="4"/>
  <c r="F996" i="4"/>
  <c r="F994" i="4"/>
  <c r="F991" i="4"/>
  <c r="F990" i="4"/>
  <c r="F989" i="4"/>
  <c r="F988" i="4"/>
  <c r="H987" i="4"/>
  <c r="F986" i="4"/>
  <c r="F985" i="4"/>
  <c r="F984" i="4"/>
  <c r="F983" i="4"/>
  <c r="H982" i="4"/>
  <c r="F981" i="4"/>
  <c r="F980" i="4"/>
  <c r="F979" i="4"/>
  <c r="F978" i="4"/>
  <c r="H977" i="4"/>
  <c r="F976" i="4"/>
  <c r="F975" i="4"/>
  <c r="F974" i="4"/>
  <c r="G973" i="4"/>
  <c r="H972" i="4"/>
  <c r="G971" i="4"/>
  <c r="H969" i="4"/>
  <c r="H968" i="4"/>
  <c r="G968" i="4"/>
  <c r="H967" i="4"/>
  <c r="G967" i="4"/>
  <c r="H966" i="4"/>
  <c r="G966" i="4"/>
  <c r="H965" i="4"/>
  <c r="G965" i="4"/>
  <c r="H964" i="4"/>
  <c r="G964" i="4"/>
  <c r="H963" i="4"/>
  <c r="G963" i="4"/>
  <c r="H962" i="4"/>
  <c r="G962" i="4"/>
  <c r="H960" i="4"/>
  <c r="G960" i="4"/>
  <c r="H959" i="4"/>
  <c r="G959" i="4"/>
  <c r="H957" i="4"/>
  <c r="G957" i="4"/>
  <c r="H956" i="4"/>
  <c r="G956" i="4"/>
  <c r="H954" i="4"/>
  <c r="G954" i="4"/>
  <c r="H953" i="4"/>
  <c r="G953" i="4"/>
  <c r="H952" i="4"/>
  <c r="G952" i="4"/>
  <c r="H951" i="4"/>
  <c r="G951" i="4"/>
  <c r="F950" i="4"/>
  <c r="H949" i="4"/>
  <c r="G949" i="4"/>
  <c r="H948" i="4"/>
  <c r="G948" i="4"/>
  <c r="H947" i="4"/>
  <c r="G947" i="4"/>
  <c r="H946" i="4"/>
  <c r="G946" i="4"/>
  <c r="H945" i="4"/>
  <c r="G945" i="4"/>
  <c r="H944" i="4"/>
  <c r="G944" i="4"/>
  <c r="H943" i="4"/>
  <c r="G943" i="4"/>
  <c r="H942" i="4"/>
  <c r="H941" i="4"/>
  <c r="G941" i="4"/>
  <c r="H940" i="4"/>
  <c r="G940" i="4"/>
  <c r="H939" i="4"/>
  <c r="H938" i="4"/>
  <c r="G938" i="4"/>
  <c r="H937" i="4"/>
  <c r="G937" i="4"/>
  <c r="H935" i="4"/>
  <c r="G935" i="4"/>
  <c r="F934" i="4"/>
  <c r="G932" i="4"/>
  <c r="H931" i="4"/>
  <c r="G930" i="4"/>
  <c r="H928" i="4"/>
  <c r="H925" i="4"/>
  <c r="G924" i="4"/>
  <c r="H922" i="4"/>
  <c r="F921" i="4"/>
  <c r="F920" i="4"/>
  <c r="F919" i="4"/>
  <c r="F918" i="4"/>
  <c r="H917" i="4"/>
  <c r="H916" i="4"/>
  <c r="F916" i="4"/>
  <c r="G916" i="4" s="1"/>
  <c r="H915" i="4"/>
  <c r="H914" i="4" s="1"/>
  <c r="G915" i="4"/>
  <c r="F913" i="4"/>
  <c r="F911" i="4"/>
  <c r="F909" i="4"/>
  <c r="G909" i="4"/>
  <c r="F907" i="4"/>
  <c r="F905" i="4"/>
  <c r="G905" i="4" s="1"/>
  <c r="H902" i="4"/>
  <c r="F902" i="4"/>
  <c r="F900" i="4"/>
  <c r="K193" i="3" s="1"/>
  <c r="H901" i="4"/>
  <c r="G901" i="4"/>
  <c r="H897" i="4"/>
  <c r="F886" i="4"/>
  <c r="G886" i="4"/>
  <c r="H884" i="4"/>
  <c r="F883" i="4"/>
  <c r="G883" i="4" s="1"/>
  <c r="G881" i="4" s="1"/>
  <c r="G882" i="4"/>
  <c r="H881" i="4"/>
  <c r="F880" i="4"/>
  <c r="F878" i="4"/>
  <c r="M187" i="3" s="1"/>
  <c r="H878" i="4"/>
  <c r="H877" i="4"/>
  <c r="G877" i="4"/>
  <c r="H876" i="4"/>
  <c r="H875" i="4"/>
  <c r="G875" i="4"/>
  <c r="H874" i="4"/>
  <c r="G874" i="4"/>
  <c r="H873" i="4"/>
  <c r="H872" i="4"/>
  <c r="G872" i="4"/>
  <c r="H871" i="4"/>
  <c r="G871" i="4"/>
  <c r="H870" i="4"/>
  <c r="G870" i="4"/>
  <c r="F868" i="4"/>
  <c r="K186" i="3"/>
  <c r="H867" i="4"/>
  <c r="F867" i="4"/>
  <c r="H866" i="4"/>
  <c r="G866" i="4"/>
  <c r="H864" i="4"/>
  <c r="F864" i="4"/>
  <c r="H863" i="4"/>
  <c r="G863" i="4"/>
  <c r="G861" i="4"/>
  <c r="F859" i="4"/>
  <c r="H859" i="4"/>
  <c r="G858" i="4"/>
  <c r="G857" i="4"/>
  <c r="H854" i="4"/>
  <c r="F853" i="4"/>
  <c r="F851" i="4"/>
  <c r="F849" i="4"/>
  <c r="F847" i="4"/>
  <c r="G847" i="4" s="1"/>
  <c r="F844" i="4"/>
  <c r="F842" i="4"/>
  <c r="H837" i="4"/>
  <c r="F836" i="4"/>
  <c r="F834" i="4"/>
  <c r="H834" i="4"/>
  <c r="H828" i="4"/>
  <c r="G828" i="4"/>
  <c r="H827" i="4"/>
  <c r="G827" i="4"/>
  <c r="H826" i="4"/>
  <c r="G826" i="4"/>
  <c r="H825" i="4"/>
  <c r="G825" i="4"/>
  <c r="H824" i="4"/>
  <c r="G824" i="4"/>
  <c r="H823" i="4"/>
  <c r="G823" i="4"/>
  <c r="H822" i="4"/>
  <c r="G822" i="4"/>
  <c r="H821" i="4"/>
  <c r="G821" i="4"/>
  <c r="H820" i="4"/>
  <c r="G820" i="4"/>
  <c r="H819" i="4"/>
  <c r="G819" i="4"/>
  <c r="H818" i="4"/>
  <c r="G818" i="4"/>
  <c r="H817" i="4"/>
  <c r="G817" i="4"/>
  <c r="H816" i="4"/>
  <c r="G816" i="4"/>
  <c r="H814" i="4"/>
  <c r="G814" i="4"/>
  <c r="H813" i="4"/>
  <c r="G813" i="4"/>
  <c r="H811" i="4"/>
  <c r="G811" i="4"/>
  <c r="F810" i="4"/>
  <c r="H809" i="4"/>
  <c r="F809" i="4"/>
  <c r="G809" i="4" s="1"/>
  <c r="H808" i="4"/>
  <c r="G805" i="4"/>
  <c r="H804" i="4"/>
  <c r="F803" i="4"/>
  <c r="F801" i="4"/>
  <c r="F799" i="4"/>
  <c r="F797" i="4"/>
  <c r="H789" i="4"/>
  <c r="F789" i="4"/>
  <c r="H788" i="4"/>
  <c r="G788" i="4"/>
  <c r="H786" i="4"/>
  <c r="F786" i="4"/>
  <c r="H785" i="4"/>
  <c r="G785" i="4"/>
  <c r="G783" i="4"/>
  <c r="H781" i="4"/>
  <c r="G775" i="4"/>
  <c r="G773" i="4"/>
  <c r="G771" i="4"/>
  <c r="G769" i="4"/>
  <c r="F766" i="4"/>
  <c r="G765" i="4"/>
  <c r="F760" i="4"/>
  <c r="F758" i="4"/>
  <c r="F756" i="4"/>
  <c r="F754" i="4"/>
  <c r="F752" i="4"/>
  <c r="G752" i="4"/>
  <c r="F741" i="4"/>
  <c r="G739" i="4"/>
  <c r="H738" i="4"/>
  <c r="G736" i="4"/>
  <c r="H735" i="4"/>
  <c r="G733" i="4"/>
  <c r="F721" i="4"/>
  <c r="F719" i="4"/>
  <c r="G720" i="4"/>
  <c r="H719" i="4"/>
  <c r="H710" i="4"/>
  <c r="G706" i="4"/>
  <c r="G704" i="4"/>
  <c r="H701" i="4"/>
  <c r="F700" i="4"/>
  <c r="F699" i="4"/>
  <c r="F698" i="4"/>
  <c r="F697" i="4"/>
  <c r="F696" i="4"/>
  <c r="F695" i="4"/>
  <c r="F694" i="4"/>
  <c r="F693" i="4"/>
  <c r="F692" i="4"/>
  <c r="F691" i="4"/>
  <c r="D157" i="3" s="1"/>
  <c r="H690" i="4"/>
  <c r="G689" i="4"/>
  <c r="H687" i="4"/>
  <c r="H686" i="4"/>
  <c r="F686" i="4"/>
  <c r="H685" i="4"/>
  <c r="G685" i="4"/>
  <c r="H684" i="4"/>
  <c r="F684" i="4"/>
  <c r="H683" i="4"/>
  <c r="G683" i="4"/>
  <c r="H682" i="4"/>
  <c r="F682" i="4"/>
  <c r="F680" i="4" s="1"/>
  <c r="K155" i="3" s="1"/>
  <c r="H681" i="4"/>
  <c r="G681" i="4"/>
  <c r="H677" i="4"/>
  <c r="G676" i="4"/>
  <c r="F674" i="4"/>
  <c r="H674" i="4"/>
  <c r="H671" i="4"/>
  <c r="G670" i="4"/>
  <c r="H668" i="4"/>
  <c r="H665" i="4"/>
  <c r="H658" i="4"/>
  <c r="G658" i="4"/>
  <c r="H657" i="4"/>
  <c r="G657" i="4"/>
  <c r="H655" i="4"/>
  <c r="G655" i="4"/>
  <c r="H654" i="4"/>
  <c r="H652" i="4"/>
  <c r="G652" i="4"/>
  <c r="H636" i="4"/>
  <c r="G634" i="4"/>
  <c r="H633" i="4"/>
  <c r="H630" i="4"/>
  <c r="H629" i="4"/>
  <c r="F629" i="4"/>
  <c r="H628" i="4"/>
  <c r="F628" i="4"/>
  <c r="F624" i="4"/>
  <c r="F623" i="4"/>
  <c r="F622" i="4" s="1"/>
  <c r="H622" i="4"/>
  <c r="G620" i="4"/>
  <c r="H619" i="4"/>
  <c r="H618" i="4"/>
  <c r="F618" i="4"/>
  <c r="Y142" i="3"/>
  <c r="H617" i="4"/>
  <c r="G617" i="4"/>
  <c r="F616" i="4"/>
  <c r="G615" i="4"/>
  <c r="H613" i="4"/>
  <c r="F613" i="4"/>
  <c r="H612" i="4"/>
  <c r="H609" i="4"/>
  <c r="G612" i="4"/>
  <c r="F611" i="4"/>
  <c r="G610" i="4"/>
  <c r="H608" i="4"/>
  <c r="G608" i="4"/>
  <c r="H607" i="4"/>
  <c r="G607" i="4"/>
  <c r="H606" i="4"/>
  <c r="G606" i="4"/>
  <c r="H605" i="4"/>
  <c r="G605" i="4"/>
  <c r="H604" i="4"/>
  <c r="G604" i="4"/>
  <c r="H603" i="4"/>
  <c r="G603" i="4"/>
  <c r="H602" i="4"/>
  <c r="G602" i="4"/>
  <c r="H601" i="4"/>
  <c r="H600" i="4"/>
  <c r="G600" i="4"/>
  <c r="F599" i="4"/>
  <c r="G597" i="4"/>
  <c r="H596" i="4"/>
  <c r="F593" i="4"/>
  <c r="G594" i="4"/>
  <c r="H593" i="4"/>
  <c r="G589" i="4"/>
  <c r="H588" i="4"/>
  <c r="H585" i="4"/>
  <c r="F584" i="4"/>
  <c r="F583" i="4"/>
  <c r="F582" i="4"/>
  <c r="F581" i="4"/>
  <c r="E134" i="3"/>
  <c r="H580" i="4"/>
  <c r="F573" i="4"/>
  <c r="F572" i="4"/>
  <c r="F570" i="4"/>
  <c r="H568" i="4"/>
  <c r="F567" i="4"/>
  <c r="F566" i="4"/>
  <c r="F565" i="4"/>
  <c r="F564" i="4"/>
  <c r="H563" i="4"/>
  <c r="G562" i="4"/>
  <c r="H560" i="4"/>
  <c r="H556" i="4"/>
  <c r="G555" i="4"/>
  <c r="G552" i="4"/>
  <c r="H551" i="4"/>
  <c r="G549" i="4"/>
  <c r="H548" i="4"/>
  <c r="F547" i="4"/>
  <c r="G546" i="4"/>
  <c r="F545" i="4"/>
  <c r="G544" i="4"/>
  <c r="H543" i="4"/>
  <c r="H540" i="4"/>
  <c r="G538" i="4"/>
  <c r="H537" i="4"/>
  <c r="F536" i="4"/>
  <c r="F535" i="4"/>
  <c r="G534" i="4"/>
  <c r="H532" i="4"/>
  <c r="F529" i="4"/>
  <c r="G530" i="4"/>
  <c r="H529" i="4"/>
  <c r="G528" i="4"/>
  <c r="H526" i="4"/>
  <c r="G525" i="4"/>
  <c r="G524" i="4"/>
  <c r="H523" i="4"/>
  <c r="G521" i="4"/>
  <c r="H520" i="4"/>
  <c r="H517" i="4"/>
  <c r="F516" i="4"/>
  <c r="H514" i="4"/>
  <c r="F513" i="4"/>
  <c r="G513" i="4" s="1"/>
  <c r="F512" i="4"/>
  <c r="F511" i="4"/>
  <c r="G116" i="3"/>
  <c r="F510" i="4"/>
  <c r="F509" i="4"/>
  <c r="F508" i="4"/>
  <c r="H507" i="4"/>
  <c r="F506" i="4"/>
  <c r="F505" i="4"/>
  <c r="F504" i="4"/>
  <c r="F503" i="4"/>
  <c r="F502" i="4"/>
  <c r="F501" i="4"/>
  <c r="H500" i="4"/>
  <c r="H497" i="4"/>
  <c r="H494" i="4"/>
  <c r="F493" i="4"/>
  <c r="G492" i="4"/>
  <c r="H491" i="4"/>
  <c r="F490" i="4"/>
  <c r="G489" i="4"/>
  <c r="H488" i="4"/>
  <c r="F487" i="4"/>
  <c r="G486" i="4"/>
  <c r="H485" i="4"/>
  <c r="H482" i="4"/>
  <c r="G478" i="4"/>
  <c r="H477" i="4"/>
  <c r="F476" i="4"/>
  <c r="F475" i="4"/>
  <c r="F474" i="4"/>
  <c r="F473" i="4"/>
  <c r="H472" i="4"/>
  <c r="F471" i="4"/>
  <c r="G470" i="4"/>
  <c r="H469" i="4"/>
  <c r="G468" i="4"/>
  <c r="H466" i="4"/>
  <c r="F465" i="4"/>
  <c r="G464" i="4"/>
  <c r="H463" i="4"/>
  <c r="G461" i="4"/>
  <c r="H460" i="4"/>
  <c r="G459" i="4"/>
  <c r="G457" i="4"/>
  <c r="H455" i="4"/>
  <c r="F454" i="4"/>
  <c r="F453" i="4"/>
  <c r="F452" i="4"/>
  <c r="G452" i="4" s="1"/>
  <c r="F451" i="4"/>
  <c r="F450" i="4"/>
  <c r="F449" i="4"/>
  <c r="H448" i="4"/>
  <c r="G447" i="4"/>
  <c r="G446" i="4"/>
  <c r="H445" i="4"/>
  <c r="F444" i="4"/>
  <c r="F443" i="4"/>
  <c r="F442" i="4"/>
  <c r="F441" i="4"/>
  <c r="F440" i="4"/>
  <c r="F439" i="4"/>
  <c r="H438" i="4"/>
  <c r="H437" i="4"/>
  <c r="F437" i="4"/>
  <c r="F435" i="4"/>
  <c r="H436" i="4"/>
  <c r="G436" i="4"/>
  <c r="A435" i="4"/>
  <c r="A438" i="4"/>
  <c r="A445" i="4" s="1"/>
  <c r="A448" i="4" s="1"/>
  <c r="A455" i="4" s="1"/>
  <c r="A460" i="4" s="1"/>
  <c r="A463" i="4" s="1"/>
  <c r="A466" i="4" s="1"/>
  <c r="A469" i="4" s="1"/>
  <c r="A472" i="4" s="1"/>
  <c r="A477" i="4" s="1"/>
  <c r="A482" i="4" s="1"/>
  <c r="A485" i="4" s="1"/>
  <c r="A488" i="4" s="1"/>
  <c r="A491" i="4" s="1"/>
  <c r="A494" i="4" s="1"/>
  <c r="A497" i="4" s="1"/>
  <c r="A500" i="4" s="1"/>
  <c r="A507" i="4" s="1"/>
  <c r="A514" i="4" s="1"/>
  <c r="A517" i="4" s="1"/>
  <c r="A520" i="4" s="1"/>
  <c r="A523" i="4" s="1"/>
  <c r="A526" i="4" s="1"/>
  <c r="A529" i="4" s="1"/>
  <c r="A532" i="4" s="1"/>
  <c r="A537" i="4" s="1"/>
  <c r="A540" i="4" s="1"/>
  <c r="A543" i="4" s="1"/>
  <c r="A548" i="4" s="1"/>
  <c r="A551" i="4" s="1"/>
  <c r="A556" i="4" s="1"/>
  <c r="A560" i="4" s="1"/>
  <c r="A563" i="4" s="1"/>
  <c r="A568" i="4" s="1"/>
  <c r="A571" i="4" s="1"/>
  <c r="A580" i="4" s="1"/>
  <c r="A585" i="4" s="1"/>
  <c r="A588" i="4" s="1"/>
  <c r="A593" i="4" s="1"/>
  <c r="A596" i="4" s="1"/>
  <c r="A599" i="4" s="1"/>
  <c r="A609" i="4" s="1"/>
  <c r="A614" i="4" s="1"/>
  <c r="A619" i="4" s="1"/>
  <c r="A622" i="4" s="1"/>
  <c r="A625" i="4" s="1"/>
  <c r="A630" i="4" s="1"/>
  <c r="A633" i="4" s="1"/>
  <c r="A636" i="4" s="1"/>
  <c r="A647" i="4" s="1"/>
  <c r="A665" i="4" s="1"/>
  <c r="A668" i="4" s="1"/>
  <c r="A671" i="4" s="1"/>
  <c r="A674" i="4" s="1"/>
  <c r="A677" i="4" s="1"/>
  <c r="A680" i="4" s="1"/>
  <c r="A687" i="4" s="1"/>
  <c r="A690" i="4" s="1"/>
  <c r="A701" i="4" s="1"/>
  <c r="A710" i="4" s="1"/>
  <c r="A719" i="4" s="1"/>
  <c r="A722" i="4" s="1"/>
  <c r="A735" i="4" s="1"/>
  <c r="A738" i="4" s="1"/>
  <c r="A741" i="4" s="1"/>
  <c r="A750" i="4" s="1"/>
  <c r="A761" i="4" s="1"/>
  <c r="A776" i="4" s="1"/>
  <c r="A781" i="4" s="1"/>
  <c r="A784" i="4" s="1"/>
  <c r="A787" i="4" s="1"/>
  <c r="A790" i="4" s="1"/>
  <c r="A795" i="4" s="1"/>
  <c r="A804" i="4" s="1"/>
  <c r="A807" i="4" s="1"/>
  <c r="A810" i="4" s="1"/>
  <c r="A829" i="4" s="1"/>
  <c r="A834" i="4" s="1"/>
  <c r="A837" i="4" s="1"/>
  <c r="A840" i="4" s="1"/>
  <c r="A845" i="4" s="1"/>
  <c r="A854" i="4" s="1"/>
  <c r="A859" i="4" s="1"/>
  <c r="A862" i="4" s="1"/>
  <c r="A865" i="4" s="1"/>
  <c r="A868" i="4" s="1"/>
  <c r="A878" i="4" s="1"/>
  <c r="A881" i="4" s="1"/>
  <c r="A884" i="4" s="1"/>
  <c r="A887" i="4" s="1"/>
  <c r="A894" i="4" s="1"/>
  <c r="A897" i="4" s="1"/>
  <c r="A900" i="4" s="1"/>
  <c r="A903" i="4" s="1"/>
  <c r="A914" i="4" s="1"/>
  <c r="A917" i="4" s="1"/>
  <c r="A922" i="4" s="1"/>
  <c r="A925" i="4" s="1"/>
  <c r="A928" i="4" s="1"/>
  <c r="A931" i="4" s="1"/>
  <c r="A934" i="4" s="1"/>
  <c r="A950" i="4" s="1"/>
  <c r="A969" i="4" s="1"/>
  <c r="A972" i="4" s="1"/>
  <c r="A977" i="4" s="1"/>
  <c r="A982" i="4" s="1"/>
  <c r="A987" i="4" s="1"/>
  <c r="A992" i="4" s="1"/>
  <c r="A1001" i="4" s="1"/>
  <c r="A1004" i="4" s="1"/>
  <c r="A1009" i="4" s="1"/>
  <c r="A1014" i="4" s="1"/>
  <c r="A1019" i="4" s="1"/>
  <c r="A1024" i="4" s="1"/>
  <c r="A1027" i="4" s="1"/>
  <c r="A1032" i="4" s="1"/>
  <c r="A1035" i="4" s="1"/>
  <c r="A1046" i="4" s="1"/>
  <c r="A1049" i="4" s="1"/>
  <c r="A1056" i="4" s="1"/>
  <c r="A1063" i="4" s="1"/>
  <c r="A1066" i="4" s="1"/>
  <c r="A1069" i="4" s="1"/>
  <c r="A1072" i="4" s="1"/>
  <c r="A1081" i="4" s="1"/>
  <c r="A1084" i="4" s="1"/>
  <c r="A1087" i="4" s="1"/>
  <c r="A1096" i="4" s="1"/>
  <c r="A1099" i="4" s="1"/>
  <c r="A1104" i="4" s="1"/>
  <c r="A1108" i="4" s="1"/>
  <c r="A1117" i="4" s="1"/>
  <c r="A1120" i="4" s="1"/>
  <c r="A1123" i="4" s="1"/>
  <c r="A1126" i="4" s="1"/>
  <c r="A1129" i="4" s="1"/>
  <c r="A1132" i="4" s="1"/>
  <c r="A1135" i="4" s="1"/>
  <c r="A1138" i="4" s="1"/>
  <c r="A1141" i="4" s="1"/>
  <c r="A1145" i="4" s="1"/>
  <c r="A1148" i="4" s="1"/>
  <c r="A1155" i="4" s="1"/>
  <c r="A1160" i="4" s="1"/>
  <c r="A1163" i="4" s="1"/>
  <c r="A1167" i="4" s="1"/>
  <c r="A1171" i="4" s="1"/>
  <c r="A1173" i="4" s="1"/>
  <c r="F434" i="4"/>
  <c r="G433" i="4"/>
  <c r="H432" i="4"/>
  <c r="A15" i="2"/>
  <c r="A25" i="2"/>
  <c r="A27" i="2" s="1"/>
  <c r="A29" i="2" s="1"/>
  <c r="A32" i="2" s="1"/>
  <c r="A73" i="2"/>
  <c r="I698" i="2"/>
  <c r="I697" i="2"/>
  <c r="D698" i="2"/>
  <c r="D697" i="2"/>
  <c r="C698" i="2"/>
  <c r="C697" i="2"/>
  <c r="J698" i="1"/>
  <c r="J700" i="1"/>
  <c r="R697" i="1"/>
  <c r="Q697" i="1"/>
  <c r="P697" i="1"/>
  <c r="N697" i="1"/>
  <c r="M697" i="1"/>
  <c r="L697" i="1"/>
  <c r="K697" i="1"/>
  <c r="J697" i="1"/>
  <c r="I697" i="1"/>
  <c r="L697" i="2"/>
  <c r="K697" i="2"/>
  <c r="J697" i="2"/>
  <c r="H697" i="2"/>
  <c r="G697" i="2"/>
  <c r="F697" i="2"/>
  <c r="E697" i="2"/>
  <c r="F2941" i="4"/>
  <c r="F2940" i="4"/>
  <c r="G2131" i="4"/>
  <c r="F2932" i="4"/>
  <c r="F2948" i="4"/>
  <c r="F2947" i="4"/>
  <c r="H2946" i="4"/>
  <c r="C2945" i="4"/>
  <c r="I691" i="2"/>
  <c r="I690" i="2"/>
  <c r="D691" i="2"/>
  <c r="D690" i="2"/>
  <c r="T691" i="1"/>
  <c r="N690" i="1"/>
  <c r="M690" i="1"/>
  <c r="L690" i="1"/>
  <c r="K690" i="1"/>
  <c r="J690" i="1"/>
  <c r="A691" i="2"/>
  <c r="L690" i="2"/>
  <c r="K690" i="2"/>
  <c r="J690" i="2"/>
  <c r="H690" i="2"/>
  <c r="G690" i="2"/>
  <c r="F690" i="2"/>
  <c r="E690" i="2"/>
  <c r="F2933" i="4"/>
  <c r="H2931" i="4"/>
  <c r="C2930" i="4"/>
  <c r="C672" i="2"/>
  <c r="C671" i="2" s="1"/>
  <c r="D672" i="2"/>
  <c r="D671" i="2" s="1"/>
  <c r="I255" i="2"/>
  <c r="D255" i="2"/>
  <c r="C255" i="2"/>
  <c r="L254" i="2"/>
  <c r="K254" i="2"/>
  <c r="J254" i="2"/>
  <c r="H254" i="2"/>
  <c r="G254" i="2"/>
  <c r="F254" i="2"/>
  <c r="E254" i="2"/>
  <c r="T254" i="1"/>
  <c r="R254" i="1"/>
  <c r="Q254" i="1"/>
  <c r="P254" i="1"/>
  <c r="N254" i="1"/>
  <c r="M254" i="1"/>
  <c r="L254" i="1"/>
  <c r="K254" i="1"/>
  <c r="I254" i="1"/>
  <c r="J255" i="1"/>
  <c r="C2875" i="4"/>
  <c r="C1186" i="4"/>
  <c r="F1189" i="4"/>
  <c r="F1188" i="4"/>
  <c r="H1187" i="4"/>
  <c r="T694" i="1"/>
  <c r="R694" i="1"/>
  <c r="Q694" i="1"/>
  <c r="P694" i="1"/>
  <c r="N694" i="1"/>
  <c r="M694" i="1"/>
  <c r="L694" i="1"/>
  <c r="K694" i="1"/>
  <c r="I694" i="1"/>
  <c r="T564" i="1"/>
  <c r="R564" i="1"/>
  <c r="Q564" i="1"/>
  <c r="P564" i="1"/>
  <c r="N564" i="1"/>
  <c r="M564" i="1"/>
  <c r="L564" i="1"/>
  <c r="K564" i="1"/>
  <c r="I564" i="1"/>
  <c r="D577" i="2"/>
  <c r="C577" i="2"/>
  <c r="D576" i="2"/>
  <c r="C576" i="2"/>
  <c r="D575" i="2"/>
  <c r="C575" i="2"/>
  <c r="D574" i="2"/>
  <c r="C574" i="2"/>
  <c r="D573" i="2"/>
  <c r="C573" i="2"/>
  <c r="D572" i="2"/>
  <c r="C572" i="2"/>
  <c r="D571" i="2"/>
  <c r="C571" i="2"/>
  <c r="D570" i="2"/>
  <c r="C570" i="2"/>
  <c r="D569" i="2"/>
  <c r="C569" i="2"/>
  <c r="D568" i="2"/>
  <c r="C568" i="2"/>
  <c r="D567" i="2"/>
  <c r="C567" i="2"/>
  <c r="D566" i="2"/>
  <c r="C566" i="2"/>
  <c r="D565" i="2"/>
  <c r="D564" i="2"/>
  <c r="C565" i="2"/>
  <c r="C564" i="2"/>
  <c r="E564" i="2"/>
  <c r="D507" i="2"/>
  <c r="C507" i="2"/>
  <c r="C505" i="2" s="1"/>
  <c r="C506" i="2"/>
  <c r="D506" i="2"/>
  <c r="D505" i="2" s="1"/>
  <c r="J507" i="1"/>
  <c r="J506" i="1"/>
  <c r="T505" i="1"/>
  <c r="R505" i="1"/>
  <c r="Q505" i="1"/>
  <c r="P505" i="1"/>
  <c r="N505" i="1"/>
  <c r="M505" i="1"/>
  <c r="L505" i="1"/>
  <c r="K505" i="1"/>
  <c r="I505" i="1"/>
  <c r="L505" i="2"/>
  <c r="K505" i="2"/>
  <c r="J505" i="2"/>
  <c r="I505" i="2"/>
  <c r="H505" i="2"/>
  <c r="G505" i="2"/>
  <c r="F505" i="2"/>
  <c r="E505" i="2"/>
  <c r="L312" i="2"/>
  <c r="K312" i="2"/>
  <c r="J312" i="2"/>
  <c r="I312" i="2"/>
  <c r="H312" i="2"/>
  <c r="G312" i="2"/>
  <c r="F312" i="2"/>
  <c r="E312" i="2"/>
  <c r="D313" i="2"/>
  <c r="C313" i="2"/>
  <c r="J314" i="1"/>
  <c r="J313" i="1"/>
  <c r="J312" i="1" s="1"/>
  <c r="T312" i="1"/>
  <c r="R312" i="1"/>
  <c r="Q312" i="1"/>
  <c r="P312" i="1"/>
  <c r="N312" i="1"/>
  <c r="M312" i="1"/>
  <c r="L312" i="1"/>
  <c r="K312" i="1"/>
  <c r="I312" i="1"/>
  <c r="H2175" i="4"/>
  <c r="F2180" i="4"/>
  <c r="F2179" i="4"/>
  <c r="H2178" i="4"/>
  <c r="F2177" i="4"/>
  <c r="F2176" i="4"/>
  <c r="C2174" i="4"/>
  <c r="C1350" i="4"/>
  <c r="F1353" i="4"/>
  <c r="F1352" i="4"/>
  <c r="H1351" i="4"/>
  <c r="D499" i="2"/>
  <c r="C499" i="2"/>
  <c r="L498" i="2"/>
  <c r="K498" i="2"/>
  <c r="J498" i="2"/>
  <c r="I498" i="2"/>
  <c r="H498" i="2"/>
  <c r="G498" i="2"/>
  <c r="F498" i="2"/>
  <c r="E498" i="2"/>
  <c r="T498" i="1"/>
  <c r="R498" i="1"/>
  <c r="Q498" i="1"/>
  <c r="P498" i="1"/>
  <c r="N498" i="1"/>
  <c r="M498" i="1"/>
  <c r="L498" i="1"/>
  <c r="K498" i="1"/>
  <c r="I498" i="1"/>
  <c r="J499" i="1"/>
  <c r="C2157" i="4"/>
  <c r="F2160" i="4"/>
  <c r="F2159" i="4"/>
  <c r="H2158" i="4"/>
  <c r="I674" i="2"/>
  <c r="D674" i="2"/>
  <c r="C674" i="2"/>
  <c r="L673" i="2"/>
  <c r="K673" i="2"/>
  <c r="J673" i="2"/>
  <c r="H673" i="2"/>
  <c r="G673" i="2"/>
  <c r="F673" i="2"/>
  <c r="E673" i="2"/>
  <c r="T673" i="1"/>
  <c r="R673" i="1"/>
  <c r="Q673" i="1"/>
  <c r="P673" i="1"/>
  <c r="N673" i="1"/>
  <c r="M673" i="1"/>
  <c r="L673" i="1"/>
  <c r="K673" i="1"/>
  <c r="I673" i="1"/>
  <c r="J674" i="1"/>
  <c r="C2881" i="4"/>
  <c r="F2884" i="4"/>
  <c r="F2883" i="4"/>
  <c r="G2886" i="4"/>
  <c r="F2887" i="4"/>
  <c r="H2885" i="4"/>
  <c r="H1509" i="4"/>
  <c r="H1506" i="4"/>
  <c r="G1509" i="4"/>
  <c r="G1506" i="4"/>
  <c r="G1491" i="4"/>
  <c r="H1491" i="4"/>
  <c r="H1488" i="4"/>
  <c r="G1488" i="4"/>
  <c r="H306" i="4"/>
  <c r="H285" i="4"/>
  <c r="L694" i="2"/>
  <c r="K694" i="2"/>
  <c r="J694" i="2"/>
  <c r="H694" i="2"/>
  <c r="G694" i="2"/>
  <c r="F694" i="2"/>
  <c r="E694" i="2"/>
  <c r="I695" i="2"/>
  <c r="D695" i="2"/>
  <c r="C695" i="2"/>
  <c r="J695" i="1"/>
  <c r="J694" i="1" s="1"/>
  <c r="J696" i="1"/>
  <c r="C2938" i="4"/>
  <c r="F2944" i="4"/>
  <c r="G2943" i="4"/>
  <c r="H2942" i="4"/>
  <c r="L671" i="2"/>
  <c r="K671" i="2"/>
  <c r="J671" i="2"/>
  <c r="I671" i="2"/>
  <c r="H671" i="2"/>
  <c r="G671" i="2"/>
  <c r="F671" i="2"/>
  <c r="E671" i="2"/>
  <c r="J672" i="1"/>
  <c r="J671" i="1" s="1"/>
  <c r="T671" i="1"/>
  <c r="R671" i="1"/>
  <c r="Q671" i="1"/>
  <c r="P671" i="1"/>
  <c r="N671" i="1"/>
  <c r="M671" i="1"/>
  <c r="L671" i="1"/>
  <c r="K671" i="1"/>
  <c r="I671" i="1"/>
  <c r="F2880" i="4"/>
  <c r="F2879" i="4"/>
  <c r="F2878" i="4"/>
  <c r="F2877" i="4"/>
  <c r="H2876" i="4"/>
  <c r="D462" i="2"/>
  <c r="C462" i="2"/>
  <c r="D461" i="2"/>
  <c r="C461" i="2"/>
  <c r="D460" i="2"/>
  <c r="C460" i="2"/>
  <c r="C459" i="2" s="1"/>
  <c r="I459" i="2"/>
  <c r="L459" i="2"/>
  <c r="K459" i="2"/>
  <c r="J459" i="2"/>
  <c r="H459" i="2"/>
  <c r="G459" i="2"/>
  <c r="F459" i="2"/>
  <c r="E459" i="2"/>
  <c r="J461" i="1"/>
  <c r="J462" i="1"/>
  <c r="J460" i="1"/>
  <c r="J459" i="1" s="1"/>
  <c r="T459" i="1"/>
  <c r="R459" i="1"/>
  <c r="Q459" i="1"/>
  <c r="P459" i="1"/>
  <c r="N459" i="1"/>
  <c r="M459" i="1"/>
  <c r="L459" i="1"/>
  <c r="K459" i="1"/>
  <c r="I459" i="1"/>
  <c r="F2051" i="4"/>
  <c r="F2050" i="4"/>
  <c r="C2048" i="4"/>
  <c r="H2049" i="4"/>
  <c r="A2049" i="4"/>
  <c r="F2056" i="4"/>
  <c r="F2055" i="4"/>
  <c r="F2054" i="4"/>
  <c r="F2053" i="4"/>
  <c r="H2052" i="4"/>
  <c r="F2061" i="4"/>
  <c r="F2060" i="4"/>
  <c r="F2059" i="4"/>
  <c r="F2058" i="4"/>
  <c r="H2057" i="4"/>
  <c r="I257" i="2"/>
  <c r="D257" i="2"/>
  <c r="C257" i="2"/>
  <c r="I256" i="2"/>
  <c r="I254" i="2"/>
  <c r="D256" i="2"/>
  <c r="D254" i="2"/>
  <c r="C256" i="2"/>
  <c r="J256" i="1"/>
  <c r="F1194" i="4"/>
  <c r="F1193" i="4"/>
  <c r="G1193" i="4"/>
  <c r="F1192" i="4"/>
  <c r="F1191" i="4"/>
  <c r="G1191" i="4" s="1"/>
  <c r="H1190" i="4"/>
  <c r="D381" i="2"/>
  <c r="C381" i="2"/>
  <c r="D380" i="2"/>
  <c r="C380" i="2"/>
  <c r="D379" i="2"/>
  <c r="C379" i="2"/>
  <c r="D378" i="2"/>
  <c r="C378" i="2"/>
  <c r="D377" i="2"/>
  <c r="C377" i="2"/>
  <c r="D376" i="2"/>
  <c r="C376" i="2"/>
  <c r="D375" i="2"/>
  <c r="C375" i="2"/>
  <c r="D374" i="2"/>
  <c r="C374" i="2"/>
  <c r="D373" i="2"/>
  <c r="C373" i="2"/>
  <c r="C370" i="2" s="1"/>
  <c r="D372" i="2"/>
  <c r="C372" i="2"/>
  <c r="D371" i="2"/>
  <c r="D370" i="2"/>
  <c r="C371" i="2"/>
  <c r="A372" i="2"/>
  <c r="A373" i="2"/>
  <c r="A374" i="2" s="1"/>
  <c r="A375" i="2" s="1"/>
  <c r="A376" i="2" s="1"/>
  <c r="A377" i="2"/>
  <c r="A378" i="2" s="1"/>
  <c r="A379" i="2" s="1"/>
  <c r="A380" i="2" s="1"/>
  <c r="A381" i="2"/>
  <c r="L370" i="2"/>
  <c r="K370" i="2"/>
  <c r="J370" i="2"/>
  <c r="I370" i="2"/>
  <c r="H370" i="2"/>
  <c r="G370" i="2"/>
  <c r="F370" i="2"/>
  <c r="E370" i="2"/>
  <c r="L564" i="2"/>
  <c r="K564" i="2"/>
  <c r="J564" i="2"/>
  <c r="I564" i="2"/>
  <c r="H564" i="2"/>
  <c r="G564" i="2"/>
  <c r="F564" i="2"/>
  <c r="J576" i="1"/>
  <c r="J574" i="1"/>
  <c r="J573" i="1"/>
  <c r="J570" i="1"/>
  <c r="J569" i="1"/>
  <c r="J568" i="1"/>
  <c r="J567" i="1"/>
  <c r="J566" i="1"/>
  <c r="J565" i="1"/>
  <c r="J577" i="1"/>
  <c r="J575" i="1"/>
  <c r="J572" i="1"/>
  <c r="J571" i="1"/>
  <c r="A2371" i="4"/>
  <c r="A2374" i="4"/>
  <c r="A2377" i="4" s="1"/>
  <c r="C2367" i="4"/>
  <c r="G2438" i="4"/>
  <c r="G2447" i="4"/>
  <c r="G2444" i="4"/>
  <c r="G2441" i="4"/>
  <c r="G2435" i="4"/>
  <c r="H2447" i="4"/>
  <c r="H2444" i="4"/>
  <c r="H2441" i="4"/>
  <c r="H2438" i="4"/>
  <c r="H2435" i="4"/>
  <c r="G2434" i="4"/>
  <c r="H2448" i="4"/>
  <c r="G2448" i="4"/>
  <c r="H2446" i="4"/>
  <c r="G2446" i="4"/>
  <c r="H2445" i="4"/>
  <c r="G2445" i="4"/>
  <c r="H2443" i="4"/>
  <c r="G2443" i="4"/>
  <c r="H2442" i="4"/>
  <c r="G2442" i="4"/>
  <c r="H2440" i="4"/>
  <c r="G2440" i="4"/>
  <c r="H2439" i="4"/>
  <c r="G2439" i="4"/>
  <c r="H2437" i="4"/>
  <c r="G2437" i="4"/>
  <c r="H2436" i="4"/>
  <c r="G2436" i="4"/>
  <c r="H2434" i="4"/>
  <c r="F2433" i="4"/>
  <c r="G2431" i="4"/>
  <c r="G2428" i="4"/>
  <c r="G2425" i="4"/>
  <c r="G2422" i="4"/>
  <c r="G2419" i="4"/>
  <c r="H2431" i="4"/>
  <c r="H2428" i="4"/>
  <c r="H2425" i="4"/>
  <c r="H2422" i="4"/>
  <c r="H2419" i="4"/>
  <c r="H2429" i="4"/>
  <c r="H2427" i="4"/>
  <c r="G2429" i="4"/>
  <c r="G2427" i="4"/>
  <c r="H2432" i="4"/>
  <c r="G2432" i="4"/>
  <c r="H2430" i="4"/>
  <c r="G2430" i="4"/>
  <c r="H2426" i="4"/>
  <c r="G2426" i="4"/>
  <c r="H2424" i="4"/>
  <c r="G2424" i="4"/>
  <c r="H2423" i="4"/>
  <c r="G2423" i="4"/>
  <c r="H2421" i="4"/>
  <c r="G2421" i="4"/>
  <c r="H2420" i="4"/>
  <c r="G2420" i="4"/>
  <c r="H2418" i="4"/>
  <c r="G2418" i="4"/>
  <c r="F2417" i="4"/>
  <c r="H1617" i="4"/>
  <c r="G1617" i="4"/>
  <c r="H1611" i="4"/>
  <c r="G1611" i="4"/>
  <c r="H2415" i="4"/>
  <c r="H2406" i="4"/>
  <c r="G2406" i="4"/>
  <c r="G2415" i="4"/>
  <c r="F2403" i="4"/>
  <c r="F2402" i="4"/>
  <c r="H2401" i="4"/>
  <c r="F2400" i="4"/>
  <c r="F2399" i="4"/>
  <c r="H2398" i="4"/>
  <c r="F2391" i="4"/>
  <c r="F2390" i="4"/>
  <c r="H2389" i="4"/>
  <c r="F2388" i="4"/>
  <c r="F2387" i="4"/>
  <c r="H2386" i="4"/>
  <c r="F2379" i="4"/>
  <c r="F2378" i="4"/>
  <c r="F2384" i="4"/>
  <c r="H2377" i="4"/>
  <c r="F2385" i="4"/>
  <c r="F2383" i="4"/>
  <c r="F2382" i="4"/>
  <c r="F2381" i="4"/>
  <c r="F2380" i="4"/>
  <c r="F2376" i="4"/>
  <c r="F2375" i="4"/>
  <c r="H2374" i="4"/>
  <c r="F2372" i="4"/>
  <c r="G2372" i="4"/>
  <c r="F2373" i="4"/>
  <c r="H2371" i="4"/>
  <c r="F2370" i="4"/>
  <c r="F2369" i="4"/>
  <c r="H2368" i="4"/>
  <c r="H2416" i="4"/>
  <c r="G2416" i="4"/>
  <c r="H2414" i="4"/>
  <c r="G2414" i="4"/>
  <c r="H2413" i="4"/>
  <c r="G2413" i="4"/>
  <c r="H2412" i="4"/>
  <c r="G2412" i="4"/>
  <c r="H2411" i="4"/>
  <c r="G2411" i="4"/>
  <c r="H2410" i="4"/>
  <c r="G2410" i="4"/>
  <c r="H2409" i="4"/>
  <c r="G2409" i="4"/>
  <c r="H2408" i="4"/>
  <c r="G2408" i="4"/>
  <c r="H2407" i="4"/>
  <c r="G2407" i="4"/>
  <c r="H2405" i="4"/>
  <c r="G2405" i="4"/>
  <c r="F2404" i="4"/>
  <c r="F2397" i="4"/>
  <c r="F2396" i="4"/>
  <c r="H2395" i="4"/>
  <c r="F2394" i="4"/>
  <c r="F2393" i="4"/>
  <c r="H2392" i="4"/>
  <c r="I370" i="1"/>
  <c r="A372" i="1"/>
  <c r="A373" i="1" s="1"/>
  <c r="A374" i="1" s="1"/>
  <c r="A375" i="1" s="1"/>
  <c r="A376" i="1" s="1"/>
  <c r="A377" i="1" s="1"/>
  <c r="A378" i="1" s="1"/>
  <c r="A379" i="1" s="1"/>
  <c r="A380" i="1" s="1"/>
  <c r="A381" i="1" s="1"/>
  <c r="J377" i="1"/>
  <c r="J376" i="1"/>
  <c r="J374" i="1"/>
  <c r="J373" i="1"/>
  <c r="A372" i="3"/>
  <c r="A373" i="3"/>
  <c r="A374" i="3" s="1"/>
  <c r="A375" i="3"/>
  <c r="A376" i="3" s="1"/>
  <c r="A377" i="3" s="1"/>
  <c r="A378" i="3" s="1"/>
  <c r="A379" i="3" s="1"/>
  <c r="A380" i="3" s="1"/>
  <c r="A381" i="3" s="1"/>
  <c r="C1593" i="4"/>
  <c r="H1627" i="4"/>
  <c r="G1627" i="4"/>
  <c r="H1628" i="4"/>
  <c r="G1628" i="4"/>
  <c r="H1626" i="4"/>
  <c r="G1626" i="4"/>
  <c r="H1625" i="4"/>
  <c r="G1625" i="4"/>
  <c r="H1624" i="4"/>
  <c r="G1624" i="4"/>
  <c r="H1623" i="4"/>
  <c r="G1623" i="4"/>
  <c r="F1622" i="4"/>
  <c r="H1621" i="4"/>
  <c r="H1620" i="4"/>
  <c r="H1618" i="4"/>
  <c r="H1615" i="4"/>
  <c r="H1614" i="4"/>
  <c r="H1612" i="4"/>
  <c r="H1610" i="4"/>
  <c r="G1610" i="4"/>
  <c r="G1621" i="4"/>
  <c r="G1620" i="4"/>
  <c r="H1619" i="4"/>
  <c r="G1619" i="4"/>
  <c r="G1618" i="4"/>
  <c r="H1616" i="4"/>
  <c r="G1616" i="4"/>
  <c r="G1615" i="4"/>
  <c r="G1614" i="4"/>
  <c r="H1613" i="4"/>
  <c r="G1613" i="4"/>
  <c r="G1612" i="4"/>
  <c r="F1609" i="4"/>
  <c r="F1605" i="4"/>
  <c r="F1604" i="4"/>
  <c r="H1603" i="4"/>
  <c r="F1602" i="4"/>
  <c r="F1601" i="4"/>
  <c r="H1600" i="4"/>
  <c r="H1516" i="4"/>
  <c r="G1516" i="4"/>
  <c r="D563" i="2"/>
  <c r="C563" i="2"/>
  <c r="D562" i="2"/>
  <c r="C562" i="2"/>
  <c r="D561" i="2"/>
  <c r="C561" i="2"/>
  <c r="D560" i="2"/>
  <c r="C560" i="2"/>
  <c r="D559" i="2"/>
  <c r="C559" i="2"/>
  <c r="D558" i="2"/>
  <c r="C558" i="2"/>
  <c r="D557" i="2"/>
  <c r="C557" i="2"/>
  <c r="D556" i="2"/>
  <c r="C556" i="2"/>
  <c r="D555" i="2"/>
  <c r="C555" i="2"/>
  <c r="D554" i="2"/>
  <c r="C554" i="2"/>
  <c r="D553" i="2"/>
  <c r="C553" i="2"/>
  <c r="D552" i="2"/>
  <c r="C552" i="2"/>
  <c r="D551" i="2"/>
  <c r="C551" i="2"/>
  <c r="D550" i="2"/>
  <c r="C550" i="2"/>
  <c r="D549" i="2"/>
  <c r="C549" i="2"/>
  <c r="D548" i="2"/>
  <c r="C548" i="2"/>
  <c r="D547" i="2"/>
  <c r="C547" i="2"/>
  <c r="D546" i="2"/>
  <c r="C546" i="2"/>
  <c r="D545" i="2"/>
  <c r="C545" i="2"/>
  <c r="D544" i="2"/>
  <c r="C544" i="2"/>
  <c r="D543" i="2"/>
  <c r="C543" i="2"/>
  <c r="D542" i="2"/>
  <c r="C542" i="2"/>
  <c r="D540" i="2"/>
  <c r="C540" i="2"/>
  <c r="D539" i="2"/>
  <c r="C539" i="2"/>
  <c r="D538" i="2"/>
  <c r="C538" i="2"/>
  <c r="D537" i="2"/>
  <c r="C537" i="2"/>
  <c r="D536" i="2"/>
  <c r="C536" i="2"/>
  <c r="D535" i="2"/>
  <c r="C535" i="2"/>
  <c r="D534" i="2"/>
  <c r="C534" i="2"/>
  <c r="D533" i="2"/>
  <c r="C533" i="2"/>
  <c r="D532" i="2"/>
  <c r="C532" i="2"/>
  <c r="D531" i="2"/>
  <c r="C531" i="2"/>
  <c r="D530" i="2"/>
  <c r="C530" i="2"/>
  <c r="D529" i="2"/>
  <c r="C529" i="2"/>
  <c r="D528" i="2"/>
  <c r="C528" i="2"/>
  <c r="D527" i="2"/>
  <c r="C527" i="2"/>
  <c r="D526" i="2"/>
  <c r="C526" i="2"/>
  <c r="D525" i="2"/>
  <c r="C525" i="2"/>
  <c r="D524" i="2"/>
  <c r="C524" i="2"/>
  <c r="D523" i="2"/>
  <c r="C523" i="2"/>
  <c r="D522" i="2"/>
  <c r="C522" i="2"/>
  <c r="D521" i="2"/>
  <c r="C521" i="2"/>
  <c r="D520" i="2"/>
  <c r="C520" i="2"/>
  <c r="D519" i="2"/>
  <c r="C519" i="2"/>
  <c r="D518" i="2"/>
  <c r="C518" i="2"/>
  <c r="D517" i="2"/>
  <c r="C517" i="2"/>
  <c r="D516" i="2"/>
  <c r="C516" i="2"/>
  <c r="D515" i="2"/>
  <c r="C515" i="2"/>
  <c r="D514" i="2"/>
  <c r="C514" i="2"/>
  <c r="D513" i="2"/>
  <c r="C513" i="2"/>
  <c r="D512" i="2"/>
  <c r="C512" i="2"/>
  <c r="D511" i="2"/>
  <c r="C511" i="2"/>
  <c r="C510" i="2" s="1"/>
  <c r="L510" i="2"/>
  <c r="K510" i="2"/>
  <c r="J510" i="2"/>
  <c r="I510" i="2"/>
  <c r="H510" i="2"/>
  <c r="G510" i="2"/>
  <c r="F510" i="2"/>
  <c r="E510" i="2"/>
  <c r="J556" i="1"/>
  <c r="J555" i="1"/>
  <c r="J554" i="1"/>
  <c r="J553" i="1"/>
  <c r="J552" i="1"/>
  <c r="J550" i="1"/>
  <c r="J549" i="1"/>
  <c r="J548" i="1"/>
  <c r="J544" i="1"/>
  <c r="J542" i="1"/>
  <c r="J540" i="1"/>
  <c r="J539" i="1"/>
  <c r="J538" i="1"/>
  <c r="J537" i="1"/>
  <c r="J535" i="1"/>
  <c r="J518" i="1"/>
  <c r="J517" i="1"/>
  <c r="J516" i="1"/>
  <c r="J514" i="1"/>
  <c r="J563" i="1"/>
  <c r="J562" i="1"/>
  <c r="J561" i="1"/>
  <c r="J560" i="1"/>
  <c r="J559" i="1"/>
  <c r="J558" i="1"/>
  <c r="J557" i="1"/>
  <c r="J551" i="1"/>
  <c r="J547" i="1"/>
  <c r="J546" i="1"/>
  <c r="J545" i="1"/>
  <c r="J543" i="1"/>
  <c r="J536" i="1"/>
  <c r="J534" i="1"/>
  <c r="J533" i="1"/>
  <c r="J532" i="1"/>
  <c r="J531" i="1"/>
  <c r="J530" i="1"/>
  <c r="J529" i="1"/>
  <c r="J528" i="1"/>
  <c r="J527" i="1"/>
  <c r="J526" i="1"/>
  <c r="J525" i="1"/>
  <c r="J524" i="1"/>
  <c r="J523" i="1"/>
  <c r="J522" i="1"/>
  <c r="J521" i="1"/>
  <c r="J520" i="1"/>
  <c r="J519" i="1"/>
  <c r="J515" i="1"/>
  <c r="J513" i="1"/>
  <c r="J512" i="1"/>
  <c r="J511" i="1"/>
  <c r="J510" i="1" s="1"/>
  <c r="T510" i="1"/>
  <c r="R510" i="1"/>
  <c r="Q510" i="1"/>
  <c r="P510" i="1"/>
  <c r="N510" i="1"/>
  <c r="M510" i="1"/>
  <c r="L510" i="1"/>
  <c r="K510" i="1"/>
  <c r="I510" i="1"/>
  <c r="C539" i="3"/>
  <c r="O539" i="1"/>
  <c r="A2193" i="4"/>
  <c r="A2196" i="4"/>
  <c r="A2199" i="4" s="1"/>
  <c r="A2202" i="4" s="1"/>
  <c r="F2335" i="4"/>
  <c r="F2334" i="4"/>
  <c r="H2333" i="4"/>
  <c r="F2332" i="4"/>
  <c r="G2332" i="4" s="1"/>
  <c r="F2331" i="4"/>
  <c r="H2330" i="4"/>
  <c r="F2329" i="4"/>
  <c r="F2328" i="4"/>
  <c r="H2327" i="4"/>
  <c r="F2326" i="4"/>
  <c r="F2325" i="4"/>
  <c r="H2324" i="4"/>
  <c r="F2323" i="4"/>
  <c r="F2322" i="4"/>
  <c r="G2322" i="4"/>
  <c r="H2321" i="4"/>
  <c r="F2317" i="4"/>
  <c r="G2317" i="4" s="1"/>
  <c r="F2316" i="4"/>
  <c r="G2316" i="4" s="1"/>
  <c r="H2315" i="4"/>
  <c r="F2314" i="4"/>
  <c r="F2313" i="4"/>
  <c r="H2312" i="4"/>
  <c r="F2311" i="4"/>
  <c r="F2309" i="4" s="1"/>
  <c r="F2310" i="4"/>
  <c r="H2309" i="4"/>
  <c r="F2299" i="4"/>
  <c r="F2298" i="4"/>
  <c r="H2297" i="4"/>
  <c r="F2293" i="4"/>
  <c r="F2292" i="4"/>
  <c r="G2292" i="4" s="1"/>
  <c r="H2291" i="4"/>
  <c r="F2287" i="4"/>
  <c r="F2286" i="4"/>
  <c r="H2285" i="4"/>
  <c r="F2284" i="4"/>
  <c r="F2283" i="4"/>
  <c r="H2282" i="4"/>
  <c r="F2281" i="4"/>
  <c r="G2281" i="4"/>
  <c r="F2280" i="4"/>
  <c r="H2279" i="4"/>
  <c r="F2278" i="4"/>
  <c r="F2277" i="4"/>
  <c r="G2277" i="4" s="1"/>
  <c r="H2276" i="4"/>
  <c r="F2272" i="4"/>
  <c r="F2271" i="4"/>
  <c r="H2270" i="4"/>
  <c r="F2215" i="4"/>
  <c r="F2214" i="4"/>
  <c r="H2213" i="4"/>
  <c r="F2212" i="4"/>
  <c r="F2211" i="4"/>
  <c r="G2211" i="4" s="1"/>
  <c r="H2210" i="4"/>
  <c r="F2209" i="4"/>
  <c r="F2207" i="4"/>
  <c r="F2208" i="4"/>
  <c r="H2207" i="4"/>
  <c r="H2202" i="4"/>
  <c r="F2201" i="4"/>
  <c r="F2200" i="4"/>
  <c r="H2199" i="4"/>
  <c r="F2366" i="4"/>
  <c r="F2365" i="4"/>
  <c r="F2364" i="4" s="1"/>
  <c r="H2364" i="4"/>
  <c r="F2363" i="4"/>
  <c r="G2363" i="4"/>
  <c r="F2362" i="4"/>
  <c r="G2362" i="4"/>
  <c r="F2361" i="4"/>
  <c r="F2360" i="4"/>
  <c r="G2360" i="4" s="1"/>
  <c r="H2359" i="4"/>
  <c r="F2358" i="4"/>
  <c r="G2358" i="4"/>
  <c r="F2357" i="4"/>
  <c r="F2356" i="4"/>
  <c r="F2355" i="4"/>
  <c r="H2354" i="4"/>
  <c r="F2353" i="4"/>
  <c r="F2352" i="4"/>
  <c r="F2351" i="4"/>
  <c r="F2350" i="4"/>
  <c r="G2350" i="4" s="1"/>
  <c r="H2349" i="4"/>
  <c r="F2348" i="4"/>
  <c r="F2347" i="4"/>
  <c r="F2346" i="4"/>
  <c r="F2345" i="4"/>
  <c r="H2344" i="4"/>
  <c r="F2343" i="4"/>
  <c r="F2342" i="4"/>
  <c r="F2341" i="4"/>
  <c r="F2340" i="4"/>
  <c r="H2339" i="4"/>
  <c r="F2338" i="4"/>
  <c r="F2337" i="4"/>
  <c r="G2337" i="4" s="1"/>
  <c r="H2336" i="4"/>
  <c r="F2320" i="4"/>
  <c r="F2319" i="4"/>
  <c r="H2318" i="4"/>
  <c r="F2308" i="4"/>
  <c r="F2307" i="4"/>
  <c r="H2306" i="4"/>
  <c r="F2305" i="4"/>
  <c r="F2304" i="4"/>
  <c r="G2304" i="4" s="1"/>
  <c r="H2303" i="4"/>
  <c r="F2302" i="4"/>
  <c r="F2300" i="4"/>
  <c r="F2301" i="4"/>
  <c r="H2300" i="4"/>
  <c r="F2296" i="4"/>
  <c r="F2295" i="4"/>
  <c r="H2294" i="4"/>
  <c r="F2275" i="4"/>
  <c r="G2275" i="4" s="1"/>
  <c r="F2274" i="4"/>
  <c r="H2273" i="4"/>
  <c r="F2269" i="4"/>
  <c r="F2268" i="4"/>
  <c r="F2267" i="4"/>
  <c r="F2266" i="4"/>
  <c r="G2266" i="4"/>
  <c r="H2265" i="4"/>
  <c r="F2264" i="4"/>
  <c r="F2263" i="4"/>
  <c r="F2262" i="4"/>
  <c r="F2261" i="4"/>
  <c r="H2260" i="4"/>
  <c r="F2259" i="4"/>
  <c r="F2258" i="4"/>
  <c r="G2258" i="4" s="1"/>
  <c r="H2257" i="4"/>
  <c r="F2256" i="4"/>
  <c r="F2255" i="4"/>
  <c r="H2254" i="4"/>
  <c r="F2253" i="4"/>
  <c r="F2252" i="4"/>
  <c r="H2251" i="4"/>
  <c r="F2250" i="4"/>
  <c r="F2249" i="4"/>
  <c r="G2249" i="4" s="1"/>
  <c r="H2248" i="4"/>
  <c r="F2247" i="4"/>
  <c r="F2246" i="4"/>
  <c r="H2245" i="4"/>
  <c r="F2244" i="4"/>
  <c r="F2243" i="4"/>
  <c r="H2242" i="4"/>
  <c r="F2241" i="4"/>
  <c r="F2240" i="4"/>
  <c r="H2239" i="4"/>
  <c r="F2238" i="4"/>
  <c r="G2238" i="4" s="1"/>
  <c r="F2237" i="4"/>
  <c r="H2236" i="4"/>
  <c r="F2235" i="4"/>
  <c r="F2234" i="4"/>
  <c r="H2233" i="4"/>
  <c r="F2232" i="4"/>
  <c r="H523" i="3"/>
  <c r="F2231" i="4"/>
  <c r="F2230" i="4"/>
  <c r="F2229" i="4"/>
  <c r="H2228" i="4"/>
  <c r="F2227" i="4"/>
  <c r="F2226" i="4"/>
  <c r="H2225" i="4"/>
  <c r="F2224" i="4"/>
  <c r="G2224" i="4" s="1"/>
  <c r="F2223" i="4"/>
  <c r="H2222" i="4"/>
  <c r="F2221" i="4"/>
  <c r="F2220" i="4"/>
  <c r="G2220" i="4"/>
  <c r="H2219" i="4"/>
  <c r="F2218" i="4"/>
  <c r="F2217" i="4"/>
  <c r="H2216" i="4"/>
  <c r="F2206" i="4"/>
  <c r="F2205" i="4"/>
  <c r="F2204" i="4"/>
  <c r="F2203" i="4"/>
  <c r="F2198" i="4"/>
  <c r="F2197" i="4"/>
  <c r="H2196" i="4"/>
  <c r="F2195" i="4"/>
  <c r="F2194" i="4"/>
  <c r="H2193" i="4"/>
  <c r="F2192" i="4"/>
  <c r="F2191" i="4"/>
  <c r="F2190" i="4"/>
  <c r="F2189" i="4"/>
  <c r="F2188" i="4"/>
  <c r="F2187" i="4"/>
  <c r="H2186" i="4"/>
  <c r="A2189" i="4"/>
  <c r="A2192" i="4" s="1"/>
  <c r="D369" i="2"/>
  <c r="C369" i="2"/>
  <c r="D368" i="2"/>
  <c r="C368" i="2"/>
  <c r="D367" i="2"/>
  <c r="C367" i="2"/>
  <c r="D366" i="2"/>
  <c r="C366" i="2"/>
  <c r="D365" i="2"/>
  <c r="C365" i="2"/>
  <c r="D364" i="2"/>
  <c r="C364" i="2"/>
  <c r="D363" i="2"/>
  <c r="C363" i="2"/>
  <c r="D362" i="2"/>
  <c r="C362" i="2"/>
  <c r="D361" i="2"/>
  <c r="C361" i="2"/>
  <c r="D360" i="2"/>
  <c r="C360" i="2"/>
  <c r="D359" i="2"/>
  <c r="C359" i="2"/>
  <c r="D358" i="2"/>
  <c r="C358" i="2"/>
  <c r="D357" i="2"/>
  <c r="C357" i="2"/>
  <c r="D356" i="2"/>
  <c r="C356" i="2"/>
  <c r="D355" i="2"/>
  <c r="C355" i="2"/>
  <c r="D354" i="2"/>
  <c r="C354" i="2"/>
  <c r="D353" i="2"/>
  <c r="C353" i="2"/>
  <c r="D352" i="2"/>
  <c r="C352" i="2"/>
  <c r="D350" i="2"/>
  <c r="C350" i="2"/>
  <c r="D349" i="2"/>
  <c r="C349" i="2"/>
  <c r="D348" i="2"/>
  <c r="C348" i="2"/>
  <c r="D347" i="2"/>
  <c r="C347" i="2"/>
  <c r="D346" i="2"/>
  <c r="C346" i="2"/>
  <c r="D345" i="2"/>
  <c r="C345" i="2"/>
  <c r="D344" i="2"/>
  <c r="C344" i="2"/>
  <c r="D343" i="2"/>
  <c r="C343" i="2"/>
  <c r="D342" i="2"/>
  <c r="C342" i="2"/>
  <c r="D341" i="2"/>
  <c r="C341" i="2"/>
  <c r="D340" i="2"/>
  <c r="C340" i="2"/>
  <c r="D339" i="2"/>
  <c r="C339" i="2"/>
  <c r="D338" i="2"/>
  <c r="C338" i="2"/>
  <c r="D337" i="2"/>
  <c r="C337" i="2"/>
  <c r="D336" i="2"/>
  <c r="C336" i="2"/>
  <c r="D335" i="2"/>
  <c r="C335" i="2"/>
  <c r="D334" i="2"/>
  <c r="C334" i="2"/>
  <c r="D333" i="2"/>
  <c r="C333" i="2"/>
  <c r="D332" i="2"/>
  <c r="C332" i="2"/>
  <c r="D331" i="2"/>
  <c r="C331" i="2"/>
  <c r="D330" i="2"/>
  <c r="C330" i="2"/>
  <c r="D329" i="2"/>
  <c r="C329" i="2"/>
  <c r="D328" i="2"/>
  <c r="C328" i="2"/>
  <c r="D327" i="2"/>
  <c r="C327" i="2"/>
  <c r="D325" i="2"/>
  <c r="C325" i="2"/>
  <c r="D324" i="2"/>
  <c r="C324" i="2"/>
  <c r="D323" i="2"/>
  <c r="C323" i="2"/>
  <c r="D322" i="2"/>
  <c r="C322" i="2"/>
  <c r="D321" i="2"/>
  <c r="C321" i="2"/>
  <c r="D320" i="2"/>
  <c r="C320" i="2"/>
  <c r="D319" i="2"/>
  <c r="C319" i="2"/>
  <c r="J369" i="1"/>
  <c r="J368" i="1"/>
  <c r="J367" i="1"/>
  <c r="J366" i="1"/>
  <c r="J365" i="1"/>
  <c r="J364" i="1"/>
  <c r="J363" i="1"/>
  <c r="J362" i="1"/>
  <c r="J360" i="1"/>
  <c r="J359" i="1"/>
  <c r="J358" i="1"/>
  <c r="J356" i="1"/>
  <c r="J355" i="1"/>
  <c r="J354" i="1"/>
  <c r="J353" i="1"/>
  <c r="J352" i="1"/>
  <c r="J350" i="1"/>
  <c r="J349" i="1"/>
  <c r="J348" i="1"/>
  <c r="J347" i="1"/>
  <c r="J346" i="1"/>
  <c r="J343" i="1"/>
  <c r="J342" i="1"/>
  <c r="J340" i="1"/>
  <c r="J339" i="1"/>
  <c r="J338" i="1"/>
  <c r="J337" i="1"/>
  <c r="J336" i="1"/>
  <c r="J335" i="1"/>
  <c r="J334" i="1"/>
  <c r="J332" i="1"/>
  <c r="J329" i="1"/>
  <c r="J327" i="1"/>
  <c r="J325" i="1"/>
  <c r="J324" i="1"/>
  <c r="A320" i="1"/>
  <c r="A321" i="1" s="1"/>
  <c r="A322" i="1" s="1"/>
  <c r="A323" i="1" s="1"/>
  <c r="A324" i="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J320" i="1"/>
  <c r="J361" i="1"/>
  <c r="J357" i="1"/>
  <c r="J345" i="1"/>
  <c r="J344" i="1"/>
  <c r="J341" i="1"/>
  <c r="J333" i="1"/>
  <c r="J331" i="1"/>
  <c r="J328" i="1"/>
  <c r="J323" i="1"/>
  <c r="J322" i="1"/>
  <c r="J321" i="1"/>
  <c r="J319" i="1"/>
  <c r="T318" i="1"/>
  <c r="R318" i="1"/>
  <c r="Q318" i="1"/>
  <c r="P318" i="1"/>
  <c r="N318" i="1"/>
  <c r="L318" i="1"/>
  <c r="K318" i="1"/>
  <c r="L318" i="2"/>
  <c r="K318" i="2"/>
  <c r="J318" i="2"/>
  <c r="I318" i="2"/>
  <c r="H318" i="2"/>
  <c r="G318" i="2"/>
  <c r="F318" i="2"/>
  <c r="E318" i="2"/>
  <c r="A320" i="3"/>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F1592" i="4"/>
  <c r="F1591" i="4"/>
  <c r="H1590" i="4"/>
  <c r="F1589" i="4"/>
  <c r="F1588" i="4"/>
  <c r="F1587" i="4"/>
  <c r="F1586" i="4"/>
  <c r="H1585" i="4"/>
  <c r="F1584" i="4"/>
  <c r="F1583" i="4"/>
  <c r="F1582" i="4"/>
  <c r="F1581" i="4"/>
  <c r="H1580" i="4"/>
  <c r="F1579" i="4"/>
  <c r="F1578" i="4"/>
  <c r="F1577" i="4"/>
  <c r="F1576" i="4"/>
  <c r="H1575" i="4"/>
  <c r="F1574" i="4"/>
  <c r="F1573" i="4"/>
  <c r="F1572" i="4"/>
  <c r="F1571" i="4"/>
  <c r="H1570" i="4"/>
  <c r="F1569" i="4"/>
  <c r="F1568" i="4"/>
  <c r="F1567" i="4"/>
  <c r="F1566" i="4"/>
  <c r="H1565" i="4"/>
  <c r="F1564" i="4"/>
  <c r="F1563" i="4"/>
  <c r="H1562" i="4"/>
  <c r="F1561" i="4"/>
  <c r="G1561" i="4"/>
  <c r="F1560" i="4"/>
  <c r="H1559" i="4"/>
  <c r="F1555" i="4"/>
  <c r="F1554" i="4"/>
  <c r="H1553" i="4"/>
  <c r="F1552" i="4"/>
  <c r="F1551" i="4"/>
  <c r="H1550" i="4"/>
  <c r="F1549" i="4"/>
  <c r="F1547" i="4"/>
  <c r="F1548" i="4"/>
  <c r="H1547" i="4"/>
  <c r="F1543" i="4"/>
  <c r="F1542" i="4"/>
  <c r="H1541" i="4"/>
  <c r="G1530" i="4"/>
  <c r="G1527" i="4"/>
  <c r="G1524" i="4"/>
  <c r="H1530" i="4"/>
  <c r="H1527" i="4"/>
  <c r="H1524" i="4"/>
  <c r="H1540" i="4"/>
  <c r="G1540" i="4"/>
  <c r="H1539" i="4"/>
  <c r="G1539" i="4"/>
  <c r="H1538" i="4"/>
  <c r="G1538" i="4"/>
  <c r="H1537" i="4"/>
  <c r="G1537" i="4"/>
  <c r="H1536" i="4"/>
  <c r="G1536" i="4"/>
  <c r="H1535" i="4"/>
  <c r="G1535" i="4"/>
  <c r="H1534" i="4"/>
  <c r="G1534" i="4"/>
  <c r="H1533" i="4"/>
  <c r="G1533" i="4"/>
  <c r="H1532" i="4"/>
  <c r="G1532" i="4"/>
  <c r="H1531" i="4"/>
  <c r="G1531" i="4"/>
  <c r="H1529" i="4"/>
  <c r="G1529" i="4"/>
  <c r="H1528" i="4"/>
  <c r="G1528" i="4"/>
  <c r="H1526" i="4"/>
  <c r="G1526" i="4"/>
  <c r="H1525" i="4"/>
  <c r="G1525" i="4"/>
  <c r="H1523" i="4"/>
  <c r="G1523" i="4"/>
  <c r="F1522" i="4"/>
  <c r="K355" i="3" s="1"/>
  <c r="H1521" i="4"/>
  <c r="G1521" i="4"/>
  <c r="H1520" i="4"/>
  <c r="G1520" i="4"/>
  <c r="H1519" i="4"/>
  <c r="G1519" i="4"/>
  <c r="G1518" i="4"/>
  <c r="F1518" i="4"/>
  <c r="H1517" i="4"/>
  <c r="G1517" i="4"/>
  <c r="H1515" i="4"/>
  <c r="G1515" i="4"/>
  <c r="F1514" i="4"/>
  <c r="G1503" i="4"/>
  <c r="G1500" i="4"/>
  <c r="G1497" i="4"/>
  <c r="G1494" i="4"/>
  <c r="H1503" i="4"/>
  <c r="H1500" i="4"/>
  <c r="H1497" i="4"/>
  <c r="H1494" i="4"/>
  <c r="H1513" i="4"/>
  <c r="G1513" i="4"/>
  <c r="H1512" i="4"/>
  <c r="G1512" i="4"/>
  <c r="H1511" i="4"/>
  <c r="G1511" i="4"/>
  <c r="H1510" i="4"/>
  <c r="G1510" i="4"/>
  <c r="H1508" i="4"/>
  <c r="G1508" i="4"/>
  <c r="H1507" i="4"/>
  <c r="G1507" i="4"/>
  <c r="H1505" i="4"/>
  <c r="G1505" i="4"/>
  <c r="H1504" i="4"/>
  <c r="G1504" i="4"/>
  <c r="H1502" i="4"/>
  <c r="G1502" i="4"/>
  <c r="H1501" i="4"/>
  <c r="G1501" i="4"/>
  <c r="H1499" i="4"/>
  <c r="G1499" i="4"/>
  <c r="H1498" i="4"/>
  <c r="G1498" i="4"/>
  <c r="H1496" i="4"/>
  <c r="G1496" i="4"/>
  <c r="H1495" i="4"/>
  <c r="G1495" i="4"/>
  <c r="H1493" i="4"/>
  <c r="G1493" i="4"/>
  <c r="H1492" i="4"/>
  <c r="G1492" i="4"/>
  <c r="H1490" i="4"/>
  <c r="G1490" i="4"/>
  <c r="H1489" i="4"/>
  <c r="G1489" i="4"/>
  <c r="H1487" i="4"/>
  <c r="G1487" i="4"/>
  <c r="F1486" i="4"/>
  <c r="F1482" i="4"/>
  <c r="G1482" i="4" s="1"/>
  <c r="F1481" i="4"/>
  <c r="H1480" i="4"/>
  <c r="F1479" i="4"/>
  <c r="F1478" i="4"/>
  <c r="F1477" i="4"/>
  <c r="F1476" i="4"/>
  <c r="H1475" i="4"/>
  <c r="F1474" i="4"/>
  <c r="F1473" i="4"/>
  <c r="F1472" i="4"/>
  <c r="F1471" i="4"/>
  <c r="H1470" i="4"/>
  <c r="F1469" i="4"/>
  <c r="F1468" i="4"/>
  <c r="H1467" i="4"/>
  <c r="H1466" i="4"/>
  <c r="G1466" i="4"/>
  <c r="H1465" i="4"/>
  <c r="G1465" i="4"/>
  <c r="H1464" i="4"/>
  <c r="G1464" i="4"/>
  <c r="F1463" i="4"/>
  <c r="F1456" i="4"/>
  <c r="G1456" i="4" s="1"/>
  <c r="F1455" i="4"/>
  <c r="H1454" i="4"/>
  <c r="F1453" i="4"/>
  <c r="F1452" i="4"/>
  <c r="H1451" i="4"/>
  <c r="F1447" i="4"/>
  <c r="F1446" i="4"/>
  <c r="H1445" i="4"/>
  <c r="F1444" i="4"/>
  <c r="F1443" i="4"/>
  <c r="G1443" i="4"/>
  <c r="H1442" i="4"/>
  <c r="F1441" i="4"/>
  <c r="F1440" i="4"/>
  <c r="H1439" i="4"/>
  <c r="F1438" i="4"/>
  <c r="F1437" i="4"/>
  <c r="H1436" i="4"/>
  <c r="F1435" i="4"/>
  <c r="F1434" i="4"/>
  <c r="H1433" i="4"/>
  <c r="F1432" i="4"/>
  <c r="F1431" i="4"/>
  <c r="H1430" i="4"/>
  <c r="F1429" i="4"/>
  <c r="F1428" i="4"/>
  <c r="F1427" i="4"/>
  <c r="G1427" i="4" s="1"/>
  <c r="F1426" i="4"/>
  <c r="H1425" i="4"/>
  <c r="F1421" i="4"/>
  <c r="F1420" i="4"/>
  <c r="H1419" i="4"/>
  <c r="F1418" i="4"/>
  <c r="F1417" i="4"/>
  <c r="H1416" i="4"/>
  <c r="F1412" i="4"/>
  <c r="F1411" i="4"/>
  <c r="H1410" i="4"/>
  <c r="F1402" i="4"/>
  <c r="F1401" i="4"/>
  <c r="H1400" i="4"/>
  <c r="F1392" i="4"/>
  <c r="F1391" i="4"/>
  <c r="F1390" i="4"/>
  <c r="F1389" i="4"/>
  <c r="H1388" i="4"/>
  <c r="F1387" i="4"/>
  <c r="F1386" i="4"/>
  <c r="H1385" i="4"/>
  <c r="F1384" i="4"/>
  <c r="F1383" i="4"/>
  <c r="H1382" i="4"/>
  <c r="A1368" i="4"/>
  <c r="A1375" i="4"/>
  <c r="A1378" i="4" s="1"/>
  <c r="A1382" i="4"/>
  <c r="A1385" i="4" s="1"/>
  <c r="A1388" i="4" s="1"/>
  <c r="H1381" i="4"/>
  <c r="G1381" i="4"/>
  <c r="H1380" i="4"/>
  <c r="G1380" i="4"/>
  <c r="H1379" i="4"/>
  <c r="G1379" i="4"/>
  <c r="F1378" i="4"/>
  <c r="H1368" i="4"/>
  <c r="F1374" i="4"/>
  <c r="H1365" i="4"/>
  <c r="F1369" i="4"/>
  <c r="F1372" i="4"/>
  <c r="F1370" i="4"/>
  <c r="G1370" i="4"/>
  <c r="F1371" i="4"/>
  <c r="H320" i="3"/>
  <c r="F1373" i="4"/>
  <c r="D72" i="2"/>
  <c r="C72" i="2"/>
  <c r="D71" i="2"/>
  <c r="C71" i="2"/>
  <c r="D70" i="2"/>
  <c r="C70" i="2"/>
  <c r="D69" i="2"/>
  <c r="C69" i="2"/>
  <c r="D68" i="2"/>
  <c r="C68" i="2"/>
  <c r="D67" i="2"/>
  <c r="C67" i="2"/>
  <c r="D66" i="2"/>
  <c r="C66" i="2"/>
  <c r="D65" i="2"/>
  <c r="C65" i="2"/>
  <c r="D64" i="2"/>
  <c r="C64" i="2"/>
  <c r="D63" i="2"/>
  <c r="C63" i="2"/>
  <c r="D62" i="2"/>
  <c r="C62" i="2"/>
  <c r="D60" i="2"/>
  <c r="C60" i="2"/>
  <c r="D59" i="2"/>
  <c r="C59" i="2"/>
  <c r="D58" i="2"/>
  <c r="C58" i="2"/>
  <c r="D57" i="2"/>
  <c r="C57" i="2"/>
  <c r="D56" i="2"/>
  <c r="C56" i="2"/>
  <c r="D55" i="2"/>
  <c r="C55" i="2"/>
  <c r="D54" i="2"/>
  <c r="C54" i="2"/>
  <c r="D53" i="2"/>
  <c r="D32" i="2" s="1"/>
  <c r="C53" i="2"/>
  <c r="C52" i="2"/>
  <c r="D50" i="2"/>
  <c r="C50" i="2"/>
  <c r="D49" i="2"/>
  <c r="C49" i="2"/>
  <c r="D48" i="2"/>
  <c r="C48" i="2"/>
  <c r="D47" i="2"/>
  <c r="C47" i="2"/>
  <c r="D46" i="2"/>
  <c r="C46" i="2"/>
  <c r="D45" i="2"/>
  <c r="C45" i="2"/>
  <c r="D44" i="2"/>
  <c r="C44" i="2"/>
  <c r="D43" i="2"/>
  <c r="C43" i="2"/>
  <c r="D42" i="2"/>
  <c r="C42" i="2"/>
  <c r="D41" i="2"/>
  <c r="C41" i="2"/>
  <c r="D40" i="2"/>
  <c r="C40" i="2"/>
  <c r="D39" i="2"/>
  <c r="C39" i="2"/>
  <c r="D38" i="2"/>
  <c r="C38" i="2"/>
  <c r="D37" i="2"/>
  <c r="C37" i="2"/>
  <c r="D36" i="2"/>
  <c r="C36" i="2"/>
  <c r="D35" i="2"/>
  <c r="C35" i="2"/>
  <c r="D34" i="2"/>
  <c r="C34" i="2"/>
  <c r="D33" i="2"/>
  <c r="C33" i="2"/>
  <c r="F1558" i="4"/>
  <c r="F1557" i="4"/>
  <c r="H1556" i="4"/>
  <c r="F1546" i="4"/>
  <c r="F1545" i="4"/>
  <c r="H1544" i="4"/>
  <c r="F1462" i="4"/>
  <c r="F1461" i="4"/>
  <c r="H1460" i="4"/>
  <c r="F1459" i="4"/>
  <c r="F1458" i="4"/>
  <c r="H1457" i="4"/>
  <c r="F1450" i="4"/>
  <c r="F1449" i="4"/>
  <c r="H1448" i="4"/>
  <c r="F1424" i="4"/>
  <c r="F1423" i="4"/>
  <c r="H1422" i="4"/>
  <c r="F1415" i="4"/>
  <c r="F1414" i="4"/>
  <c r="H1413" i="4"/>
  <c r="F1405" i="4"/>
  <c r="F1404" i="4"/>
  <c r="G1404" i="4" s="1"/>
  <c r="F1377" i="4"/>
  <c r="F1376" i="4"/>
  <c r="H1375" i="4"/>
  <c r="F1367" i="4"/>
  <c r="F1366" i="4"/>
  <c r="R32" i="1"/>
  <c r="Q32" i="1"/>
  <c r="P32" i="1"/>
  <c r="N32" i="1"/>
  <c r="L32" i="1"/>
  <c r="K32" i="1"/>
  <c r="I32" i="1"/>
  <c r="A34" i="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V72" i="1"/>
  <c r="V71" i="1"/>
  <c r="J72" i="1"/>
  <c r="J71" i="1"/>
  <c r="V68" i="1"/>
  <c r="V67" i="1"/>
  <c r="V34" i="1"/>
  <c r="J68" i="1"/>
  <c r="J67" i="1"/>
  <c r="J66" i="1"/>
  <c r="J65" i="1"/>
  <c r="V65" i="1"/>
  <c r="J64" i="1"/>
  <c r="V62" i="1"/>
  <c r="J62" i="1"/>
  <c r="V60" i="1"/>
  <c r="J60" i="1"/>
  <c r="V59" i="1"/>
  <c r="J59" i="1"/>
  <c r="V57" i="1"/>
  <c r="J57" i="1"/>
  <c r="J54" i="1"/>
  <c r="J52" i="1"/>
  <c r="V54" i="1"/>
  <c r="V52" i="1"/>
  <c r="J50" i="1"/>
  <c r="V50" i="1" s="1"/>
  <c r="J47" i="1"/>
  <c r="J40" i="1"/>
  <c r="J39" i="1"/>
  <c r="V36" i="1"/>
  <c r="J36" i="1"/>
  <c r="J34" i="1"/>
  <c r="V683" i="1"/>
  <c r="V682" i="1"/>
  <c r="V681" i="1"/>
  <c r="L32" i="2"/>
  <c r="K32" i="2"/>
  <c r="J32" i="2"/>
  <c r="I32" i="2"/>
  <c r="H32" i="2"/>
  <c r="G32" i="2"/>
  <c r="F32" i="2"/>
  <c r="E32" i="2"/>
  <c r="J41" i="1"/>
  <c r="A34" i="2"/>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34" i="3"/>
  <c r="A35" i="3"/>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K38" i="3"/>
  <c r="H325" i="4"/>
  <c r="G324" i="4"/>
  <c r="H322" i="4"/>
  <c r="H311" i="4"/>
  <c r="G310" i="4"/>
  <c r="H308" i="4"/>
  <c r="G297" i="4"/>
  <c r="H303" i="4"/>
  <c r="H300" i="4"/>
  <c r="H297" i="4"/>
  <c r="H294" i="4"/>
  <c r="H291" i="4"/>
  <c r="H288" i="4"/>
  <c r="H307" i="4"/>
  <c r="G307" i="4"/>
  <c r="H305" i="4"/>
  <c r="G305" i="4"/>
  <c r="H304" i="4"/>
  <c r="G304" i="4"/>
  <c r="H302" i="4"/>
  <c r="G302" i="4"/>
  <c r="H301" i="4"/>
  <c r="G301" i="4"/>
  <c r="H299" i="4"/>
  <c r="G299" i="4"/>
  <c r="H298" i="4"/>
  <c r="H296" i="4"/>
  <c r="G296" i="4"/>
  <c r="H295" i="4"/>
  <c r="G295" i="4"/>
  <c r="H293" i="4"/>
  <c r="G293" i="4"/>
  <c r="H292" i="4"/>
  <c r="G292" i="4"/>
  <c r="H290" i="4"/>
  <c r="G290" i="4"/>
  <c r="H289" i="4"/>
  <c r="G289" i="4"/>
  <c r="H287" i="4"/>
  <c r="G287" i="4"/>
  <c r="H286" i="4"/>
  <c r="H284" i="4"/>
  <c r="G284" i="4"/>
  <c r="H281" i="4"/>
  <c r="G281" i="4"/>
  <c r="H282" i="4"/>
  <c r="G282" i="4"/>
  <c r="H280" i="4"/>
  <c r="G280" i="4"/>
  <c r="G279" i="4"/>
  <c r="F279" i="4"/>
  <c r="G268" i="4"/>
  <c r="H268" i="4"/>
  <c r="H265" i="4"/>
  <c r="H278" i="4"/>
  <c r="H277" i="4"/>
  <c r="G277" i="4"/>
  <c r="H276" i="4"/>
  <c r="G276" i="4"/>
  <c r="H275" i="4"/>
  <c r="H274" i="4"/>
  <c r="G274" i="4"/>
  <c r="H273" i="4"/>
  <c r="G273" i="4"/>
  <c r="H272" i="4"/>
  <c r="H271" i="4"/>
  <c r="G271" i="4"/>
  <c r="H270" i="4"/>
  <c r="G270" i="4"/>
  <c r="H269" i="4"/>
  <c r="H267" i="4"/>
  <c r="G267" i="4"/>
  <c r="H266" i="4"/>
  <c r="H264" i="4"/>
  <c r="G264" i="4"/>
  <c r="G257" i="4"/>
  <c r="H255" i="4"/>
  <c r="H241" i="4"/>
  <c r="G239" i="4"/>
  <c r="H238" i="4"/>
  <c r="G234" i="4"/>
  <c r="H232" i="4"/>
  <c r="F225" i="4"/>
  <c r="F224" i="4"/>
  <c r="G224" i="4" s="1"/>
  <c r="H223" i="4"/>
  <c r="H217" i="4"/>
  <c r="F219" i="4"/>
  <c r="F218" i="4"/>
  <c r="F174" i="4"/>
  <c r="E47" i="3" s="1"/>
  <c r="G173" i="4"/>
  <c r="H134" i="4"/>
  <c r="H131" i="4"/>
  <c r="H128" i="4"/>
  <c r="H125" i="4"/>
  <c r="H122" i="4"/>
  <c r="H113" i="4"/>
  <c r="H116" i="4"/>
  <c r="H119" i="4"/>
  <c r="F111" i="4"/>
  <c r="K40" i="3"/>
  <c r="H147" i="4"/>
  <c r="H146" i="4"/>
  <c r="H145" i="4"/>
  <c r="H144" i="4"/>
  <c r="H143" i="4"/>
  <c r="H142" i="4"/>
  <c r="H141" i="4"/>
  <c r="H140" i="4"/>
  <c r="H139" i="4"/>
  <c r="H138" i="4"/>
  <c r="H137" i="4"/>
  <c r="H136" i="4"/>
  <c r="H135" i="4"/>
  <c r="H133" i="4"/>
  <c r="H132" i="4"/>
  <c r="H130" i="4"/>
  <c r="H129" i="4"/>
  <c r="H127" i="4"/>
  <c r="H126" i="4"/>
  <c r="H124" i="4"/>
  <c r="H123" i="4"/>
  <c r="H121" i="4"/>
  <c r="H120" i="4"/>
  <c r="H118" i="4"/>
  <c r="H117" i="4"/>
  <c r="H115" i="4"/>
  <c r="G147" i="4"/>
  <c r="G145" i="4"/>
  <c r="G144" i="4"/>
  <c r="G142" i="4"/>
  <c r="G141" i="4"/>
  <c r="G139" i="4"/>
  <c r="G138" i="4"/>
  <c r="G136" i="4"/>
  <c r="G135" i="4"/>
  <c r="G133" i="4"/>
  <c r="G132" i="4"/>
  <c r="G130" i="4"/>
  <c r="G129" i="4"/>
  <c r="G127" i="4"/>
  <c r="G126" i="4"/>
  <c r="G124" i="4"/>
  <c r="G123" i="4"/>
  <c r="G121" i="4"/>
  <c r="G120" i="4"/>
  <c r="G118" i="4"/>
  <c r="G117" i="4"/>
  <c r="G115" i="4"/>
  <c r="H114" i="4"/>
  <c r="H112" i="4"/>
  <c r="H111" i="4" s="1"/>
  <c r="G114" i="4"/>
  <c r="H97" i="4"/>
  <c r="H96" i="4"/>
  <c r="F102" i="4"/>
  <c r="G102" i="4"/>
  <c r="F101" i="4"/>
  <c r="F100" i="4"/>
  <c r="G100" i="4" s="1"/>
  <c r="H95" i="4"/>
  <c r="G97" i="4"/>
  <c r="G96" i="4"/>
  <c r="G95" i="4"/>
  <c r="G80" i="4"/>
  <c r="G79" i="4"/>
  <c r="H78" i="4"/>
  <c r="A66" i="4"/>
  <c r="A69" i="4"/>
  <c r="A78" i="4" s="1"/>
  <c r="A81" i="4" s="1"/>
  <c r="A90" i="4" s="1"/>
  <c r="A98" i="4" s="1"/>
  <c r="A111" i="4" s="1"/>
  <c r="A148" i="4" s="1"/>
  <c r="A151" i="4" s="1"/>
  <c r="A156" i="4" s="1"/>
  <c r="A161" i="4" s="1"/>
  <c r="A166" i="4" s="1"/>
  <c r="A169" i="4" s="1"/>
  <c r="A172" i="4" s="1"/>
  <c r="A179" i="4" s="1"/>
  <c r="A182" i="4" s="1"/>
  <c r="A185" i="4" s="1"/>
  <c r="A204" i="4" s="1"/>
  <c r="A217" i="4" s="1"/>
  <c r="A220" i="4" s="1"/>
  <c r="A223" i="4" s="1"/>
  <c r="A226" i="4" s="1"/>
  <c r="A229" i="4" s="1"/>
  <c r="A232" i="4" s="1"/>
  <c r="A235" i="4" s="1"/>
  <c r="A238" i="4" s="1"/>
  <c r="A241" i="4" s="1"/>
  <c r="A244" i="4" s="1"/>
  <c r="A255" i="4" s="1"/>
  <c r="A260" i="4" s="1"/>
  <c r="A263" i="4" s="1"/>
  <c r="A279" i="4" s="1"/>
  <c r="A283" i="4" s="1"/>
  <c r="A308" i="4" s="1"/>
  <c r="A311" i="4" s="1"/>
  <c r="A314" i="4" s="1"/>
  <c r="A317" i="4" s="1"/>
  <c r="A322" i="4" s="1"/>
  <c r="A325" i="4" s="1"/>
  <c r="G68" i="4"/>
  <c r="H66" i="4"/>
  <c r="F148" i="4"/>
  <c r="G149" i="4"/>
  <c r="H148" i="4"/>
  <c r="L676" i="2"/>
  <c r="K676" i="2"/>
  <c r="J676" i="2"/>
  <c r="H676" i="2"/>
  <c r="G676" i="2"/>
  <c r="F676" i="2"/>
  <c r="E676" i="2"/>
  <c r="C678" i="2"/>
  <c r="C679" i="2"/>
  <c r="C680" i="2"/>
  <c r="C681" i="2"/>
  <c r="C682" i="2"/>
  <c r="C683" i="2"/>
  <c r="C684" i="2"/>
  <c r="C685" i="2"/>
  <c r="C686" i="2"/>
  <c r="C687" i="2"/>
  <c r="C688" i="2"/>
  <c r="C689" i="2"/>
  <c r="I689" i="2"/>
  <c r="D689" i="2"/>
  <c r="I688" i="2"/>
  <c r="D688" i="2"/>
  <c r="I687" i="2"/>
  <c r="D687" i="2"/>
  <c r="I686" i="2"/>
  <c r="D686" i="2"/>
  <c r="I685" i="2"/>
  <c r="D685" i="2"/>
  <c r="I684" i="2"/>
  <c r="D684" i="2"/>
  <c r="I683" i="2"/>
  <c r="D683" i="2"/>
  <c r="I682" i="2"/>
  <c r="D682" i="2"/>
  <c r="I681" i="2"/>
  <c r="D681" i="2"/>
  <c r="I680" i="2"/>
  <c r="D680" i="2"/>
  <c r="I679" i="2"/>
  <c r="D679" i="2"/>
  <c r="I678" i="2"/>
  <c r="D678" i="2"/>
  <c r="I677" i="2"/>
  <c r="D677" i="2"/>
  <c r="C677" i="2"/>
  <c r="V689" i="1"/>
  <c r="V688" i="1"/>
  <c r="V687" i="1"/>
  <c r="V686" i="1"/>
  <c r="V685" i="1"/>
  <c r="V684" i="1"/>
  <c r="V679" i="1"/>
  <c r="T676" i="1"/>
  <c r="R676" i="1"/>
  <c r="Q676" i="1"/>
  <c r="P676" i="1"/>
  <c r="N676" i="1"/>
  <c r="M676" i="1"/>
  <c r="L676" i="1"/>
  <c r="K676" i="1"/>
  <c r="I676" i="1"/>
  <c r="V678" i="1"/>
  <c r="J678" i="1"/>
  <c r="V677" i="1"/>
  <c r="J677" i="1"/>
  <c r="V680" i="1"/>
  <c r="J680" i="1"/>
  <c r="A678" i="1"/>
  <c r="A679" i="1"/>
  <c r="A680" i="1" s="1"/>
  <c r="A681" i="1" s="1"/>
  <c r="A682" i="1" s="1"/>
  <c r="A683" i="1" s="1"/>
  <c r="A684" i="1" s="1"/>
  <c r="A685" i="1" s="1"/>
  <c r="A686" i="1" s="1"/>
  <c r="A687" i="1" s="1"/>
  <c r="A688" i="1" s="1"/>
  <c r="A689" i="1" s="1"/>
  <c r="J689" i="1"/>
  <c r="J688" i="1"/>
  <c r="J687" i="1"/>
  <c r="J686" i="1"/>
  <c r="J685" i="1"/>
  <c r="J684" i="1"/>
  <c r="J683" i="1"/>
  <c r="J682" i="1"/>
  <c r="J681" i="1"/>
  <c r="J679" i="1"/>
  <c r="A678" i="2"/>
  <c r="A679" i="2"/>
  <c r="A680" i="2" s="1"/>
  <c r="A681" i="2" s="1"/>
  <c r="A682" i="2" s="1"/>
  <c r="A683" i="2" s="1"/>
  <c r="A684" i="2" s="1"/>
  <c r="A685" i="2" s="1"/>
  <c r="A686" i="2" s="1"/>
  <c r="A687" i="2" s="1"/>
  <c r="A688" i="2" s="1"/>
  <c r="A689" i="2" s="1"/>
  <c r="A678" i="3"/>
  <c r="A679" i="3"/>
  <c r="A680" i="3" s="1"/>
  <c r="A681" i="3" s="1"/>
  <c r="A682" i="3" s="1"/>
  <c r="A683" i="3" s="1"/>
  <c r="A684" i="3" s="1"/>
  <c r="A685" i="3" s="1"/>
  <c r="A686" i="3" s="1"/>
  <c r="A687" i="3" s="1"/>
  <c r="A688" i="3" s="1"/>
  <c r="A689" i="3" s="1"/>
  <c r="F2900" i="4"/>
  <c r="F2899" i="4"/>
  <c r="G2899" i="4" s="1"/>
  <c r="H2898" i="4"/>
  <c r="F2894" i="4"/>
  <c r="F2893" i="4"/>
  <c r="H2892" i="4"/>
  <c r="A2892" i="4"/>
  <c r="A2895" i="4"/>
  <c r="A2898" i="4" s="1"/>
  <c r="A2901" i="4" s="1"/>
  <c r="A2904" i="4" s="1"/>
  <c r="A2907" i="4" s="1"/>
  <c r="A2910" i="4" s="1"/>
  <c r="A2915" i="4" s="1"/>
  <c r="A2918" i="4" s="1"/>
  <c r="A2921" i="4" s="1"/>
  <c r="A2924" i="4" s="1"/>
  <c r="A2927" i="4" s="1"/>
  <c r="F2891" i="4"/>
  <c r="F2890" i="4"/>
  <c r="H2889" i="4"/>
  <c r="F2929" i="4"/>
  <c r="F2928" i="4"/>
  <c r="H2927" i="4"/>
  <c r="F2926" i="4"/>
  <c r="F2925" i="4"/>
  <c r="F2924" i="4" s="1"/>
  <c r="H2924" i="4"/>
  <c r="F2923" i="4"/>
  <c r="F2922" i="4"/>
  <c r="F2921" i="4" s="1"/>
  <c r="H2921" i="4"/>
  <c r="F2920" i="4"/>
  <c r="F2919" i="4"/>
  <c r="H2918" i="4"/>
  <c r="F2917" i="4"/>
  <c r="F2915" i="4"/>
  <c r="F2916" i="4"/>
  <c r="H2915" i="4"/>
  <c r="F2914" i="4"/>
  <c r="F2913" i="4"/>
  <c r="F2912" i="4"/>
  <c r="F2911" i="4"/>
  <c r="G2911" i="4" s="1"/>
  <c r="H2910" i="4"/>
  <c r="F2909" i="4"/>
  <c r="F2908" i="4"/>
  <c r="H2907" i="4"/>
  <c r="F2906" i="4"/>
  <c r="F2905" i="4"/>
  <c r="G2905" i="4" s="1"/>
  <c r="H2904" i="4"/>
  <c r="F2903" i="4"/>
  <c r="F2902" i="4"/>
  <c r="H2901" i="4"/>
  <c r="F2897" i="4"/>
  <c r="F2896" i="4"/>
  <c r="H2895" i="4"/>
  <c r="L463" i="2"/>
  <c r="K463" i="2"/>
  <c r="J463" i="2"/>
  <c r="H463" i="2"/>
  <c r="G463" i="2"/>
  <c r="F463" i="2"/>
  <c r="E463" i="2"/>
  <c r="I481" i="2"/>
  <c r="D481" i="2"/>
  <c r="C481" i="2"/>
  <c r="I479" i="2"/>
  <c r="D479" i="2"/>
  <c r="C479" i="2"/>
  <c r="I476" i="2"/>
  <c r="D476" i="2"/>
  <c r="C476" i="2"/>
  <c r="I475" i="2"/>
  <c r="D475" i="2"/>
  <c r="C475" i="2"/>
  <c r="I473" i="2"/>
  <c r="D473" i="2"/>
  <c r="C473" i="2"/>
  <c r="I472" i="2"/>
  <c r="D472" i="2"/>
  <c r="C472" i="2"/>
  <c r="I471" i="2"/>
  <c r="D471" i="2"/>
  <c r="C471" i="2"/>
  <c r="I470" i="2"/>
  <c r="D470" i="2"/>
  <c r="C470" i="2"/>
  <c r="I466" i="2"/>
  <c r="D466" i="2"/>
  <c r="C466" i="2"/>
  <c r="I465" i="2"/>
  <c r="D465" i="2"/>
  <c r="C465" i="2"/>
  <c r="I464" i="2"/>
  <c r="D464" i="2"/>
  <c r="C464" i="2"/>
  <c r="A465" i="2"/>
  <c r="A466" i="2" s="1"/>
  <c r="A467" i="2" s="1"/>
  <c r="A468" i="2" s="1"/>
  <c r="A469" i="2"/>
  <c r="A470" i="2" s="1"/>
  <c r="A471" i="2" s="1"/>
  <c r="A472" i="2" s="1"/>
  <c r="A473" i="2"/>
  <c r="A474" i="2" s="1"/>
  <c r="A475" i="2" s="1"/>
  <c r="A476" i="2" s="1"/>
  <c r="A477" i="2" s="1"/>
  <c r="A478" i="2" s="1"/>
  <c r="A479" i="2" s="1"/>
  <c r="A480" i="2" s="1"/>
  <c r="A481" i="2" s="1"/>
  <c r="T463" i="1"/>
  <c r="R463" i="1"/>
  <c r="Q463" i="1"/>
  <c r="P463" i="1"/>
  <c r="N463" i="1"/>
  <c r="M463" i="1"/>
  <c r="L463" i="1"/>
  <c r="K463" i="1"/>
  <c r="I463" i="1"/>
  <c r="V481" i="1"/>
  <c r="V479" i="1"/>
  <c r="J481" i="1"/>
  <c r="J479" i="1"/>
  <c r="V476" i="1"/>
  <c r="J476" i="1"/>
  <c r="V475" i="1"/>
  <c r="J475" i="1"/>
  <c r="V473" i="1"/>
  <c r="V471" i="1"/>
  <c r="J473" i="1"/>
  <c r="V472" i="1"/>
  <c r="J472" i="1"/>
  <c r="J471" i="1"/>
  <c r="V470" i="1"/>
  <c r="J470" i="1"/>
  <c r="V466" i="1"/>
  <c r="V465" i="1"/>
  <c r="V464" i="1"/>
  <c r="J480" i="1"/>
  <c r="J478" i="1"/>
  <c r="J477" i="1"/>
  <c r="J474" i="1"/>
  <c r="J469" i="1"/>
  <c r="J468" i="1"/>
  <c r="J467" i="1"/>
  <c r="J466" i="1"/>
  <c r="J465" i="1"/>
  <c r="J464" i="1"/>
  <c r="A465" i="1"/>
  <c r="A466" i="1"/>
  <c r="A467" i="1" s="1"/>
  <c r="A468" i="1" s="1"/>
  <c r="A469" i="1" s="1"/>
  <c r="A470" i="1" s="1"/>
  <c r="A471" i="1" s="1"/>
  <c r="A472" i="1" s="1"/>
  <c r="A473" i="1" s="1"/>
  <c r="A474" i="1" s="1"/>
  <c r="A475" i="1" s="1"/>
  <c r="A476" i="1" s="1"/>
  <c r="A477" i="1" s="1"/>
  <c r="A478" i="1" s="1"/>
  <c r="A479" i="1" s="1"/>
  <c r="A480" i="1" s="1"/>
  <c r="A481" i="1" s="1"/>
  <c r="A465" i="3"/>
  <c r="A466" i="3" s="1"/>
  <c r="A467" i="3" s="1"/>
  <c r="A468" i="3" s="1"/>
  <c r="A469" i="3" s="1"/>
  <c r="A470" i="3" s="1"/>
  <c r="A471" i="3" s="1"/>
  <c r="A472" i="3" s="1"/>
  <c r="A473" i="3" s="1"/>
  <c r="A474" i="3" s="1"/>
  <c r="A475" i="3" s="1"/>
  <c r="A476" i="3" s="1"/>
  <c r="A477" i="3" s="1"/>
  <c r="A478" i="3" s="1"/>
  <c r="A479" i="3" s="1"/>
  <c r="A480" i="3" s="1"/>
  <c r="A481" i="3" s="1"/>
  <c r="C2062" i="4"/>
  <c r="F2071" i="4"/>
  <c r="F2070" i="4"/>
  <c r="H2069" i="4"/>
  <c r="F2120" i="4"/>
  <c r="F2119" i="4"/>
  <c r="H2118" i="4"/>
  <c r="F2114" i="4"/>
  <c r="F2113" i="4"/>
  <c r="H2112" i="4"/>
  <c r="F2105" i="4"/>
  <c r="F2104" i="4"/>
  <c r="H2103" i="4"/>
  <c r="F2102" i="4"/>
  <c r="F2101" i="4"/>
  <c r="H2100" i="4"/>
  <c r="F2096" i="4"/>
  <c r="F2095" i="4"/>
  <c r="F2094" i="4"/>
  <c r="F2093" i="4"/>
  <c r="H2092" i="4"/>
  <c r="F2091" i="4"/>
  <c r="F2090" i="4"/>
  <c r="H2089" i="4"/>
  <c r="F2088" i="4"/>
  <c r="F2087" i="4"/>
  <c r="F2086" i="4"/>
  <c r="F2085" i="4"/>
  <c r="H2084" i="4"/>
  <c r="F2083" i="4"/>
  <c r="G2083" i="4" s="1"/>
  <c r="F2082" i="4"/>
  <c r="H2081" i="4"/>
  <c r="A2066" i="4"/>
  <c r="A2069" i="4" s="1"/>
  <c r="A2072" i="4"/>
  <c r="A2075" i="4" s="1"/>
  <c r="A2078" i="4" s="1"/>
  <c r="A2081" i="4" s="1"/>
  <c r="A2084" i="4" s="1"/>
  <c r="A2089" i="4" s="1"/>
  <c r="A2092" i="4" s="1"/>
  <c r="A2097" i="4" s="1"/>
  <c r="A2100" i="4" s="1"/>
  <c r="A2103" i="4" s="1"/>
  <c r="A2106" i="4" s="1"/>
  <c r="A2109" i="4" s="1"/>
  <c r="A2112" i="4" s="1"/>
  <c r="A2115" i="4" s="1"/>
  <c r="A2118" i="4" s="1"/>
  <c r="F2068" i="4"/>
  <c r="F2067" i="4"/>
  <c r="H2066" i="4"/>
  <c r="F2065" i="4"/>
  <c r="F2064" i="4"/>
  <c r="H2063" i="4"/>
  <c r="I693" i="2"/>
  <c r="I692" i="2"/>
  <c r="D693" i="2"/>
  <c r="D692" i="2"/>
  <c r="C693" i="2"/>
  <c r="C692" i="2"/>
  <c r="V693" i="1"/>
  <c r="J693" i="1"/>
  <c r="R692" i="1"/>
  <c r="R691" i="1"/>
  <c r="R690" i="1" s="1"/>
  <c r="Q692" i="1"/>
  <c r="Q691" i="1" s="1"/>
  <c r="P692" i="1"/>
  <c r="P691" i="1" s="1"/>
  <c r="P690" i="1" s="1"/>
  <c r="N692" i="1"/>
  <c r="M692" i="1"/>
  <c r="L692" i="1"/>
  <c r="K692" i="1"/>
  <c r="I692" i="1"/>
  <c r="A501" i="2"/>
  <c r="L692" i="2"/>
  <c r="K692" i="2"/>
  <c r="J692" i="2"/>
  <c r="H692" i="2"/>
  <c r="G692" i="2"/>
  <c r="F692" i="2"/>
  <c r="E692" i="2"/>
  <c r="F2936" i="4"/>
  <c r="F2937" i="4"/>
  <c r="H2935" i="4"/>
  <c r="C2934" i="4"/>
  <c r="I73" i="2"/>
  <c r="F1303" i="4"/>
  <c r="J372" i="1"/>
  <c r="A1597" i="4"/>
  <c r="A1600" i="4"/>
  <c r="A1603" i="4" s="1"/>
  <c r="A1606" i="4" s="1"/>
  <c r="A1609" i="4" s="1"/>
  <c r="A1622" i="4" s="1"/>
  <c r="A1629" i="4" s="1"/>
  <c r="A1636" i="4" s="1"/>
  <c r="A1639" i="4" s="1"/>
  <c r="A1642" i="4" s="1"/>
  <c r="F1599" i="4"/>
  <c r="F1598" i="4"/>
  <c r="F1597" i="4" s="1"/>
  <c r="H1597" i="4"/>
  <c r="G336" i="4"/>
  <c r="F389" i="4"/>
  <c r="F1635" i="4"/>
  <c r="G1635" i="4"/>
  <c r="F1634" i="4"/>
  <c r="F1633" i="4"/>
  <c r="G1633" i="4" s="1"/>
  <c r="F1632" i="4"/>
  <c r="G1632" i="4" s="1"/>
  <c r="F1631" i="4"/>
  <c r="F1630" i="4"/>
  <c r="C328" i="4"/>
  <c r="H430" i="4"/>
  <c r="G430" i="4"/>
  <c r="H429" i="4"/>
  <c r="G429" i="4"/>
  <c r="H428" i="4"/>
  <c r="G428" i="4"/>
  <c r="F427" i="4"/>
  <c r="H424" i="4"/>
  <c r="H423" i="4"/>
  <c r="G423" i="4"/>
  <c r="H422" i="4"/>
  <c r="H421" i="4"/>
  <c r="G421" i="4"/>
  <c r="F420" i="4"/>
  <c r="F419" i="4"/>
  <c r="G418" i="4"/>
  <c r="F417" i="4"/>
  <c r="G416" i="4"/>
  <c r="H415" i="4"/>
  <c r="G414" i="4"/>
  <c r="H412" i="4"/>
  <c r="H409" i="4"/>
  <c r="G408" i="4"/>
  <c r="H406" i="4"/>
  <c r="F405" i="4"/>
  <c r="G404" i="4"/>
  <c r="H403" i="4"/>
  <c r="H402" i="4"/>
  <c r="G402" i="4"/>
  <c r="H401" i="4"/>
  <c r="H400" i="4"/>
  <c r="G400" i="4"/>
  <c r="F399" i="4"/>
  <c r="H398" i="4"/>
  <c r="G398" i="4"/>
  <c r="H397" i="4"/>
  <c r="G397" i="4"/>
  <c r="H396" i="4"/>
  <c r="G396" i="4"/>
  <c r="F395" i="4"/>
  <c r="F394" i="4"/>
  <c r="F393" i="4"/>
  <c r="F392" i="4"/>
  <c r="F391" i="4"/>
  <c r="F390" i="4"/>
  <c r="H388" i="4"/>
  <c r="H387" i="4"/>
  <c r="G387" i="4"/>
  <c r="H386" i="4"/>
  <c r="H385" i="4"/>
  <c r="G385" i="4"/>
  <c r="H384" i="4"/>
  <c r="G384" i="4"/>
  <c r="H383" i="4"/>
  <c r="H382" i="4"/>
  <c r="G382" i="4"/>
  <c r="H381" i="4"/>
  <c r="G381" i="4"/>
  <c r="H380" i="4"/>
  <c r="H379" i="4"/>
  <c r="G379" i="4"/>
  <c r="H378" i="4"/>
  <c r="G378" i="4"/>
  <c r="H377" i="4"/>
  <c r="H376" i="4"/>
  <c r="G376" i="4"/>
  <c r="H375" i="4"/>
  <c r="G375" i="4"/>
  <c r="H374" i="4"/>
  <c r="H373" i="4"/>
  <c r="G373" i="4"/>
  <c r="F372" i="4"/>
  <c r="H371" i="4"/>
  <c r="G371" i="4"/>
  <c r="H370" i="4"/>
  <c r="G370" i="4"/>
  <c r="H369" i="4"/>
  <c r="G369" i="4"/>
  <c r="H368" i="4"/>
  <c r="G368" i="4"/>
  <c r="H367" i="4"/>
  <c r="G367" i="4"/>
  <c r="H366" i="4"/>
  <c r="G366" i="4"/>
  <c r="F365" i="4"/>
  <c r="G363" i="4"/>
  <c r="H362" i="4"/>
  <c r="G361" i="4"/>
  <c r="H359" i="4"/>
  <c r="G358" i="4"/>
  <c r="G357" i="4"/>
  <c r="H356" i="4"/>
  <c r="F355" i="4"/>
  <c r="G354" i="4"/>
  <c r="H353" i="4"/>
  <c r="I77" i="3"/>
  <c r="G351" i="4"/>
  <c r="G350" i="4"/>
  <c r="G349" i="4"/>
  <c r="G347" i="4"/>
  <c r="H344" i="4"/>
  <c r="A344" i="4"/>
  <c r="A353" i="4" s="1"/>
  <c r="A356" i="4" s="1"/>
  <c r="A359" i="4" s="1"/>
  <c r="G340" i="4"/>
  <c r="G76" i="3"/>
  <c r="G338" i="4"/>
  <c r="H335" i="4"/>
  <c r="G334" i="4"/>
  <c r="G333" i="4"/>
  <c r="H332" i="4"/>
  <c r="G330" i="4"/>
  <c r="H329" i="4"/>
  <c r="J502" i="1"/>
  <c r="F2166" i="4"/>
  <c r="M381" i="1"/>
  <c r="M370" i="1"/>
  <c r="L381" i="1"/>
  <c r="L370" i="1"/>
  <c r="M378" i="1"/>
  <c r="J378" i="1"/>
  <c r="J375" i="1"/>
  <c r="J371" i="1"/>
  <c r="J370" i="1" s="1"/>
  <c r="T370" i="1"/>
  <c r="R370" i="1"/>
  <c r="Q370" i="1"/>
  <c r="P370" i="1"/>
  <c r="N370" i="1"/>
  <c r="K370" i="1"/>
  <c r="H1606" i="4"/>
  <c r="F1607" i="4"/>
  <c r="G1607" i="4" s="1"/>
  <c r="F1644" i="4"/>
  <c r="G1644" i="4" s="1"/>
  <c r="F1643" i="4"/>
  <c r="H1642" i="4"/>
  <c r="F1641" i="4"/>
  <c r="G1641" i="4" s="1"/>
  <c r="F1640" i="4"/>
  <c r="H1639" i="4"/>
  <c r="F1638" i="4"/>
  <c r="F1637" i="4"/>
  <c r="H1636" i="4"/>
  <c r="H1629" i="4"/>
  <c r="F1608" i="4"/>
  <c r="F1596" i="4"/>
  <c r="F1595" i="4"/>
  <c r="H1594" i="4"/>
  <c r="T73" i="1"/>
  <c r="R73" i="1"/>
  <c r="Q73" i="1"/>
  <c r="P73" i="1"/>
  <c r="N73" i="1"/>
  <c r="K73" i="1"/>
  <c r="I73" i="1"/>
  <c r="L73" i="2"/>
  <c r="K73" i="2"/>
  <c r="J73" i="2"/>
  <c r="H73" i="2"/>
  <c r="G73" i="2"/>
  <c r="F73" i="2"/>
  <c r="E73" i="2"/>
  <c r="D94" i="2"/>
  <c r="C94" i="2"/>
  <c r="D93" i="2"/>
  <c r="C93" i="2"/>
  <c r="D92" i="2"/>
  <c r="C92" i="2"/>
  <c r="D91" i="2"/>
  <c r="C91" i="2"/>
  <c r="D90" i="2"/>
  <c r="C90" i="2"/>
  <c r="D89" i="2"/>
  <c r="C89" i="2"/>
  <c r="D88" i="2"/>
  <c r="C88" i="2"/>
  <c r="D87" i="2"/>
  <c r="C87" i="2"/>
  <c r="D86" i="2"/>
  <c r="C86" i="2"/>
  <c r="D85" i="2"/>
  <c r="C85" i="2"/>
  <c r="D84" i="2"/>
  <c r="C84" i="2"/>
  <c r="D83" i="2"/>
  <c r="C83" i="2"/>
  <c r="D82" i="2"/>
  <c r="C82" i="2"/>
  <c r="D81" i="2"/>
  <c r="C81" i="2"/>
  <c r="D80" i="2"/>
  <c r="C80" i="2"/>
  <c r="D79" i="2"/>
  <c r="C79" i="2"/>
  <c r="D78" i="2"/>
  <c r="C78" i="2"/>
  <c r="D77" i="2"/>
  <c r="C77" i="2"/>
  <c r="D76" i="2"/>
  <c r="C76" i="2"/>
  <c r="D75" i="2"/>
  <c r="C75" i="2"/>
  <c r="C73" i="2" s="1"/>
  <c r="D74" i="2"/>
  <c r="D73" i="2"/>
  <c r="C74" i="2"/>
  <c r="J94" i="1"/>
  <c r="J92" i="1"/>
  <c r="M90" i="1"/>
  <c r="L90" i="1"/>
  <c r="L73" i="1"/>
  <c r="M84" i="1"/>
  <c r="M73" i="1"/>
  <c r="J82" i="1"/>
  <c r="J83" i="1"/>
  <c r="J84" i="1"/>
  <c r="J85" i="1"/>
  <c r="J86" i="1"/>
  <c r="J87" i="1"/>
  <c r="J80" i="1"/>
  <c r="J75" i="1"/>
  <c r="J74" i="1"/>
  <c r="T260" i="1"/>
  <c r="C1202" i="4"/>
  <c r="I275" i="2"/>
  <c r="D275" i="2"/>
  <c r="C275" i="2"/>
  <c r="F1251" i="4"/>
  <c r="G1251" i="4"/>
  <c r="G1250" i="4"/>
  <c r="H1249" i="4"/>
  <c r="I272" i="2"/>
  <c r="D272" i="2"/>
  <c r="C272" i="2"/>
  <c r="F1240" i="4"/>
  <c r="F1238" i="4" s="1"/>
  <c r="G1239" i="4"/>
  <c r="H1238" i="4"/>
  <c r="D267" i="2"/>
  <c r="C267" i="2"/>
  <c r="I267" i="2"/>
  <c r="J267" i="1"/>
  <c r="F1223" i="4"/>
  <c r="F1222" i="4"/>
  <c r="F1221" i="4" s="1"/>
  <c r="H1221" i="4"/>
  <c r="D504" i="2"/>
  <c r="C504" i="2"/>
  <c r="D503" i="2"/>
  <c r="C503" i="2"/>
  <c r="D502" i="2"/>
  <c r="C502" i="2"/>
  <c r="C501" i="2" s="1"/>
  <c r="L501" i="2"/>
  <c r="K501" i="2"/>
  <c r="J501" i="2"/>
  <c r="I501" i="2"/>
  <c r="H501" i="2"/>
  <c r="G501" i="2"/>
  <c r="F501" i="2"/>
  <c r="E501" i="2"/>
  <c r="T501" i="1"/>
  <c r="T497" i="1" s="1"/>
  <c r="R501" i="1"/>
  <c r="Q501" i="1"/>
  <c r="P501" i="1"/>
  <c r="N501" i="1"/>
  <c r="N497" i="1" s="1"/>
  <c r="M501" i="1"/>
  <c r="L501" i="1"/>
  <c r="K501" i="1"/>
  <c r="I501" i="1"/>
  <c r="I497" i="1" s="1"/>
  <c r="J503" i="1"/>
  <c r="F2169" i="4"/>
  <c r="C2164" i="4"/>
  <c r="F2170" i="4"/>
  <c r="H2168" i="4"/>
  <c r="F2167" i="4"/>
  <c r="H2165" i="4"/>
  <c r="D703" i="2"/>
  <c r="C703" i="2"/>
  <c r="D702" i="2"/>
  <c r="C702" i="2"/>
  <c r="D701" i="2"/>
  <c r="C701" i="2"/>
  <c r="D700" i="2"/>
  <c r="C700" i="2"/>
  <c r="C699" i="2" s="1"/>
  <c r="J703" i="1"/>
  <c r="J702" i="1"/>
  <c r="J701" i="1"/>
  <c r="T699" i="1"/>
  <c r="R699" i="1"/>
  <c r="Q699" i="1"/>
  <c r="P699" i="1"/>
  <c r="N699" i="1"/>
  <c r="M699" i="1"/>
  <c r="L699" i="1"/>
  <c r="K699" i="1"/>
  <c r="I699" i="1"/>
  <c r="I703" i="2"/>
  <c r="I699" i="2" s="1"/>
  <c r="I702" i="2"/>
  <c r="I701" i="2"/>
  <c r="I700" i="2"/>
  <c r="L699" i="2"/>
  <c r="K699" i="2"/>
  <c r="J699" i="2"/>
  <c r="H699" i="2"/>
  <c r="G699" i="2"/>
  <c r="F699" i="2"/>
  <c r="E699" i="2"/>
  <c r="C2949" i="4"/>
  <c r="F2961" i="4"/>
  <c r="F2960" i="4"/>
  <c r="H2959" i="4"/>
  <c r="F2958" i="4"/>
  <c r="F2957" i="4"/>
  <c r="H2956" i="4"/>
  <c r="F2955" i="4"/>
  <c r="F2954" i="4"/>
  <c r="H2953" i="4"/>
  <c r="F2952" i="4"/>
  <c r="F2951" i="4"/>
  <c r="G2951" i="4" s="1"/>
  <c r="H2950" i="4"/>
  <c r="A2953" i="4"/>
  <c r="A2956" i="4"/>
  <c r="A2959" i="4" s="1"/>
  <c r="D495" i="2"/>
  <c r="C495" i="2"/>
  <c r="D494" i="2"/>
  <c r="C494" i="2"/>
  <c r="D493" i="2"/>
  <c r="C493" i="2"/>
  <c r="D492" i="2"/>
  <c r="C492" i="2"/>
  <c r="D491" i="2"/>
  <c r="C491" i="2"/>
  <c r="D490" i="2"/>
  <c r="C490" i="2"/>
  <c r="D489" i="2"/>
  <c r="C489" i="2"/>
  <c r="C488" i="2" s="1"/>
  <c r="J491" i="1"/>
  <c r="J490" i="1"/>
  <c r="J492" i="1"/>
  <c r="J493" i="1"/>
  <c r="J494" i="1"/>
  <c r="J495" i="1"/>
  <c r="T488" i="1"/>
  <c r="R488" i="1"/>
  <c r="Q488" i="1"/>
  <c r="P488" i="1"/>
  <c r="N488" i="1"/>
  <c r="M488" i="1"/>
  <c r="L488" i="1"/>
  <c r="K488" i="1"/>
  <c r="I488" i="1"/>
  <c r="J489" i="1"/>
  <c r="L488" i="2"/>
  <c r="K488" i="2"/>
  <c r="J488" i="2"/>
  <c r="H488" i="2"/>
  <c r="G488" i="2"/>
  <c r="G297" i="2" s="1"/>
  <c r="F488" i="2"/>
  <c r="E488" i="2"/>
  <c r="I495" i="2"/>
  <c r="I494" i="2"/>
  <c r="I493" i="2"/>
  <c r="I492" i="2"/>
  <c r="I490" i="2"/>
  <c r="I491" i="2"/>
  <c r="I489" i="2"/>
  <c r="H2152" i="4"/>
  <c r="H2149" i="4"/>
  <c r="F2148" i="4"/>
  <c r="F2147" i="4"/>
  <c r="H2146" i="4"/>
  <c r="H2143" i="4"/>
  <c r="F2145" i="4"/>
  <c r="G2145" i="4"/>
  <c r="F2144" i="4"/>
  <c r="H2140" i="4"/>
  <c r="H2137" i="4"/>
  <c r="H2134" i="4"/>
  <c r="C2133" i="4"/>
  <c r="F2151" i="4"/>
  <c r="F2150" i="4"/>
  <c r="F2142" i="4"/>
  <c r="F2141" i="4"/>
  <c r="A2137" i="4"/>
  <c r="A2140" i="4" s="1"/>
  <c r="A2143" i="4"/>
  <c r="A2146" i="4" s="1"/>
  <c r="A2149" i="4" s="1"/>
  <c r="A2152" i="4" s="1"/>
  <c r="H1295" i="4"/>
  <c r="H1276" i="4"/>
  <c r="H1273" i="4"/>
  <c r="F2154" i="4"/>
  <c r="F2153" i="4"/>
  <c r="F2139" i="4"/>
  <c r="F2138" i="4"/>
  <c r="F2137" i="4" s="1"/>
  <c r="M490" i="3" s="1"/>
  <c r="C490" i="3" s="1"/>
  <c r="F2136" i="4"/>
  <c r="F2135" i="4"/>
  <c r="C285" i="2"/>
  <c r="D285" i="2"/>
  <c r="I285" i="2"/>
  <c r="C286" i="2"/>
  <c r="D286" i="2"/>
  <c r="I286" i="2"/>
  <c r="I283" i="2" s="1"/>
  <c r="C287" i="2"/>
  <c r="D287" i="2"/>
  <c r="I287" i="2"/>
  <c r="C288" i="2"/>
  <c r="D288" i="2"/>
  <c r="I288" i="2"/>
  <c r="C289" i="2"/>
  <c r="D289" i="2"/>
  <c r="I289" i="2"/>
  <c r="C290" i="2"/>
  <c r="D290" i="2"/>
  <c r="I290" i="2"/>
  <c r="C291" i="2"/>
  <c r="D291" i="2"/>
  <c r="I291" i="2"/>
  <c r="D284" i="2"/>
  <c r="D283" i="2" s="1"/>
  <c r="C284" i="2"/>
  <c r="T283" i="1"/>
  <c r="R283" i="1"/>
  <c r="Q283" i="1"/>
  <c r="P283" i="1"/>
  <c r="N283" i="1"/>
  <c r="M283" i="1"/>
  <c r="L283" i="1"/>
  <c r="K283" i="1"/>
  <c r="I283" i="1"/>
  <c r="J291" i="1"/>
  <c r="J288" i="1"/>
  <c r="J289" i="1"/>
  <c r="J286" i="1"/>
  <c r="J290" i="1"/>
  <c r="J287" i="1"/>
  <c r="J285" i="1"/>
  <c r="J284" i="1"/>
  <c r="L283" i="2"/>
  <c r="K283" i="2"/>
  <c r="J283" i="2"/>
  <c r="H283" i="2"/>
  <c r="G283" i="2"/>
  <c r="F283" i="2"/>
  <c r="E283" i="2"/>
  <c r="F1297" i="4"/>
  <c r="F1296" i="4"/>
  <c r="C1269" i="4"/>
  <c r="F1291" i="4"/>
  <c r="F1290" i="4"/>
  <c r="F1289" i="4"/>
  <c r="F1288" i="4"/>
  <c r="G1288" i="4"/>
  <c r="F1286" i="4"/>
  <c r="F1285" i="4"/>
  <c r="F1284" i="4"/>
  <c r="F1282" i="4"/>
  <c r="F1283" i="4"/>
  <c r="F1278" i="4"/>
  <c r="F1277" i="4"/>
  <c r="F1275" i="4"/>
  <c r="F1274" i="4"/>
  <c r="A1273" i="4"/>
  <c r="A1276" i="4" s="1"/>
  <c r="A1279" i="4"/>
  <c r="A1282" i="4" s="1"/>
  <c r="A1287" i="4" s="1"/>
  <c r="A1292" i="4" s="1"/>
  <c r="A1295" i="4" s="1"/>
  <c r="H1287" i="4"/>
  <c r="H1282" i="4"/>
  <c r="D300" i="2"/>
  <c r="D301" i="2"/>
  <c r="D302" i="2"/>
  <c r="D303" i="2"/>
  <c r="D304" i="2"/>
  <c r="D305" i="2"/>
  <c r="D306" i="2"/>
  <c r="D307" i="2"/>
  <c r="D308" i="2"/>
  <c r="D309" i="2"/>
  <c r="D310" i="2"/>
  <c r="D311" i="2"/>
  <c r="C300" i="2"/>
  <c r="C301" i="2"/>
  <c r="C302" i="2"/>
  <c r="C303" i="2"/>
  <c r="C304" i="2"/>
  <c r="C305" i="2"/>
  <c r="C306" i="2"/>
  <c r="C307" i="2"/>
  <c r="C308" i="2"/>
  <c r="C309" i="2"/>
  <c r="C310" i="2"/>
  <c r="C311" i="2"/>
  <c r="I298" i="1"/>
  <c r="L298" i="2"/>
  <c r="K298" i="2"/>
  <c r="J298" i="2"/>
  <c r="I298" i="2"/>
  <c r="H298" i="2"/>
  <c r="G298" i="2"/>
  <c r="F298" i="2"/>
  <c r="E298" i="2"/>
  <c r="T298" i="1"/>
  <c r="R298" i="1"/>
  <c r="Q298" i="1"/>
  <c r="P298" i="1"/>
  <c r="N298" i="1"/>
  <c r="M298" i="1"/>
  <c r="L298" i="1"/>
  <c r="K298" i="1"/>
  <c r="J311" i="1"/>
  <c r="H2171" i="4"/>
  <c r="G1330" i="4"/>
  <c r="G1315" i="4"/>
  <c r="C1310" i="4"/>
  <c r="F1325" i="4"/>
  <c r="F1324" i="4"/>
  <c r="H1323" i="4"/>
  <c r="H1332" i="4"/>
  <c r="G1333" i="4"/>
  <c r="F1334" i="4"/>
  <c r="A1317" i="4"/>
  <c r="A1320" i="4" s="1"/>
  <c r="A1323" i="4"/>
  <c r="A1326" i="4" s="1"/>
  <c r="A1329" i="4" s="1"/>
  <c r="A1332" i="4" s="1"/>
  <c r="A1335" i="4" s="1"/>
  <c r="A1338" i="4" s="1"/>
  <c r="A1341" i="4" s="1"/>
  <c r="A1344" i="4" s="1"/>
  <c r="A1347" i="4" s="1"/>
  <c r="H1347" i="4"/>
  <c r="F1349" i="4"/>
  <c r="F1348" i="4"/>
  <c r="T281" i="1"/>
  <c r="T279" i="1"/>
  <c r="T258" i="1"/>
  <c r="T27" i="1"/>
  <c r="T15" i="1"/>
  <c r="F52" i="4"/>
  <c r="D509" i="2"/>
  <c r="D508" i="2" s="1"/>
  <c r="C509" i="2"/>
  <c r="C508" i="2" s="1"/>
  <c r="D500" i="2"/>
  <c r="D498" i="2" s="1"/>
  <c r="C500" i="2"/>
  <c r="D282" i="2"/>
  <c r="D281" i="2" s="1"/>
  <c r="C282" i="2"/>
  <c r="C281" i="2" s="1"/>
  <c r="D280" i="2"/>
  <c r="D279" i="2" s="1"/>
  <c r="C280" i="2"/>
  <c r="C279" i="2" s="1"/>
  <c r="D278" i="2"/>
  <c r="C278" i="2"/>
  <c r="D277" i="2"/>
  <c r="C277" i="2"/>
  <c r="D276" i="2"/>
  <c r="C276" i="2"/>
  <c r="D274" i="2"/>
  <c r="C274" i="2"/>
  <c r="D273" i="2"/>
  <c r="C273" i="2"/>
  <c r="D271" i="2"/>
  <c r="C271" i="2"/>
  <c r="D270" i="2"/>
  <c r="C270" i="2"/>
  <c r="D269" i="2"/>
  <c r="C269" i="2"/>
  <c r="D268" i="2"/>
  <c r="C268" i="2"/>
  <c r="D266" i="2"/>
  <c r="C266" i="2"/>
  <c r="D265" i="2"/>
  <c r="C265" i="2"/>
  <c r="D264" i="2"/>
  <c r="C264" i="2"/>
  <c r="D263" i="2"/>
  <c r="C263" i="2"/>
  <c r="D262" i="2"/>
  <c r="C262" i="2"/>
  <c r="D261" i="2"/>
  <c r="D260" i="2" s="1"/>
  <c r="C261" i="2"/>
  <c r="D259" i="2"/>
  <c r="D258" i="2" s="1"/>
  <c r="C259" i="2"/>
  <c r="C258" i="2"/>
  <c r="D14" i="2"/>
  <c r="D13" i="2"/>
  <c r="D12" i="2"/>
  <c r="D26" i="2"/>
  <c r="D25" i="2" s="1"/>
  <c r="C26" i="2"/>
  <c r="C25" i="2" s="1"/>
  <c r="C14" i="2"/>
  <c r="C13" i="2"/>
  <c r="C12" i="2"/>
  <c r="C11" i="2" s="1"/>
  <c r="I292" i="1"/>
  <c r="L292" i="2"/>
  <c r="K292" i="2"/>
  <c r="J292" i="2"/>
  <c r="I292" i="2"/>
  <c r="H292" i="2"/>
  <c r="G292" i="2"/>
  <c r="F292" i="2"/>
  <c r="E292" i="2"/>
  <c r="D24" i="2"/>
  <c r="C24" i="2"/>
  <c r="D23" i="2"/>
  <c r="C23" i="2"/>
  <c r="D22" i="2"/>
  <c r="C22" i="2"/>
  <c r="D21" i="2"/>
  <c r="C21" i="2"/>
  <c r="D20" i="2"/>
  <c r="C20" i="2"/>
  <c r="D19" i="2"/>
  <c r="C19" i="2"/>
  <c r="D18" i="2"/>
  <c r="C18" i="2"/>
  <c r="D17" i="2"/>
  <c r="C17" i="2"/>
  <c r="C17" i="4"/>
  <c r="A21" i="4"/>
  <c r="A24" i="4" s="1"/>
  <c r="A27" i="4" s="1"/>
  <c r="A30" i="4" s="1"/>
  <c r="A33" i="4" s="1"/>
  <c r="A36" i="4" s="1"/>
  <c r="A39" i="4" s="1"/>
  <c r="A42" i="4" s="1"/>
  <c r="F41" i="4"/>
  <c r="G40" i="4"/>
  <c r="H39" i="4"/>
  <c r="F38" i="4"/>
  <c r="G38" i="4" s="1"/>
  <c r="G36" i="4" s="1"/>
  <c r="G37" i="4"/>
  <c r="H36" i="4"/>
  <c r="F32" i="4"/>
  <c r="F30" i="4" s="1"/>
  <c r="M20" i="3" s="1"/>
  <c r="C20" i="3" s="1"/>
  <c r="G31" i="4"/>
  <c r="H30" i="4"/>
  <c r="F23" i="4"/>
  <c r="G22" i="4"/>
  <c r="H21" i="4"/>
  <c r="T292" i="1"/>
  <c r="R292" i="1"/>
  <c r="Q292" i="1"/>
  <c r="P292" i="1"/>
  <c r="N292" i="1"/>
  <c r="M292" i="1"/>
  <c r="L292" i="1"/>
  <c r="K292" i="1"/>
  <c r="C1298" i="4"/>
  <c r="D293" i="2"/>
  <c r="C293" i="2"/>
  <c r="J293" i="1"/>
  <c r="J487" i="1"/>
  <c r="J486" i="1"/>
  <c r="F1301" i="4"/>
  <c r="F1300" i="4"/>
  <c r="G1300" i="4" s="1"/>
  <c r="D696" i="2"/>
  <c r="D694" i="2" s="1"/>
  <c r="C696" i="2"/>
  <c r="C694" i="2" s="1"/>
  <c r="D295" i="2"/>
  <c r="D292" i="2" s="1"/>
  <c r="C295" i="2"/>
  <c r="D294" i="2"/>
  <c r="C294" i="2"/>
  <c r="C292" i="2"/>
  <c r="J295" i="1"/>
  <c r="J294" i="1"/>
  <c r="H1299" i="4"/>
  <c r="F1307" i="4"/>
  <c r="G1307" i="4" s="1"/>
  <c r="G1306" i="4"/>
  <c r="H1305" i="4"/>
  <c r="H1302" i="4"/>
  <c r="I696" i="2"/>
  <c r="I694" i="2" s="1"/>
  <c r="H2939" i="4"/>
  <c r="D705" i="2"/>
  <c r="D704" i="2" s="1"/>
  <c r="C705" i="2"/>
  <c r="C704" i="2" s="1"/>
  <c r="J705" i="1"/>
  <c r="J704" i="1" s="1"/>
  <c r="R704" i="1"/>
  <c r="Q704" i="1"/>
  <c r="P704" i="1"/>
  <c r="N704" i="1"/>
  <c r="M704" i="1"/>
  <c r="L704" i="1"/>
  <c r="K704" i="1"/>
  <c r="I704" i="1"/>
  <c r="I705" i="2"/>
  <c r="I704" i="2" s="1"/>
  <c r="L704" i="2"/>
  <c r="K704" i="2"/>
  <c r="J704" i="2"/>
  <c r="H704" i="2"/>
  <c r="G704" i="2"/>
  <c r="F704" i="2"/>
  <c r="E704" i="2"/>
  <c r="F2965" i="4"/>
  <c r="G2964" i="4"/>
  <c r="H2963" i="4"/>
  <c r="C2962" i="4"/>
  <c r="I508" i="1"/>
  <c r="I315" i="1"/>
  <c r="T508" i="1"/>
  <c r="R508" i="1"/>
  <c r="Q508" i="1"/>
  <c r="P508" i="1"/>
  <c r="N508" i="1"/>
  <c r="M508" i="1"/>
  <c r="L508" i="1"/>
  <c r="K508" i="1"/>
  <c r="K497" i="1" s="1"/>
  <c r="J508" i="1"/>
  <c r="D317" i="2"/>
  <c r="C317" i="2"/>
  <c r="D316" i="2"/>
  <c r="D315" i="2" s="1"/>
  <c r="C316" i="2"/>
  <c r="C315" i="2" s="1"/>
  <c r="L508" i="2"/>
  <c r="K508" i="2"/>
  <c r="J508" i="2"/>
  <c r="I508" i="2"/>
  <c r="H508" i="2"/>
  <c r="G508" i="2"/>
  <c r="F508" i="2"/>
  <c r="F497" i="2" s="1"/>
  <c r="E508" i="2"/>
  <c r="C2181" i="4"/>
  <c r="F2184" i="4"/>
  <c r="F2183" i="4"/>
  <c r="H2182" i="4"/>
  <c r="T315" i="1"/>
  <c r="R315" i="1"/>
  <c r="Q315" i="1"/>
  <c r="Q297" i="1" s="1"/>
  <c r="P315" i="1"/>
  <c r="N315" i="1"/>
  <c r="M315" i="1"/>
  <c r="L315" i="1"/>
  <c r="K315" i="1"/>
  <c r="J315" i="1"/>
  <c r="L315" i="2"/>
  <c r="K315" i="2"/>
  <c r="J315" i="2"/>
  <c r="I315" i="2"/>
  <c r="H315" i="2"/>
  <c r="H297" i="2" s="1"/>
  <c r="G315" i="2"/>
  <c r="F315" i="2"/>
  <c r="E315" i="2"/>
  <c r="E297" i="2" s="1"/>
  <c r="C55" i="4"/>
  <c r="C1357" i="4"/>
  <c r="F1363" i="4"/>
  <c r="F1362" i="4"/>
  <c r="H1361" i="4"/>
  <c r="F1360" i="4"/>
  <c r="F1359" i="4"/>
  <c r="H1358" i="4"/>
  <c r="C31" i="2"/>
  <c r="D31" i="2"/>
  <c r="T29" i="1"/>
  <c r="R29" i="1"/>
  <c r="Q29" i="1"/>
  <c r="P29" i="1"/>
  <c r="N29" i="1"/>
  <c r="M29" i="1"/>
  <c r="L29" i="1"/>
  <c r="K29" i="1"/>
  <c r="J29" i="1"/>
  <c r="I29" i="1"/>
  <c r="L29" i="2"/>
  <c r="K29" i="2"/>
  <c r="J29" i="2"/>
  <c r="I29" i="2"/>
  <c r="H29" i="2"/>
  <c r="G29" i="2"/>
  <c r="F29" i="2"/>
  <c r="E29" i="2"/>
  <c r="F61" i="4"/>
  <c r="F60" i="4"/>
  <c r="H59" i="4"/>
  <c r="C675" i="2"/>
  <c r="C673" i="2"/>
  <c r="C299" i="2"/>
  <c r="D675" i="2"/>
  <c r="D299" i="2"/>
  <c r="D487" i="2"/>
  <c r="D486" i="2" s="1"/>
  <c r="D485" i="2"/>
  <c r="D484" i="2" s="1"/>
  <c r="D483" i="2"/>
  <c r="D482" i="2" s="1"/>
  <c r="D480" i="2"/>
  <c r="D478" i="2"/>
  <c r="D477" i="2"/>
  <c r="D474" i="2"/>
  <c r="D469" i="2"/>
  <c r="D468" i="2"/>
  <c r="D467" i="2"/>
  <c r="D314" i="2"/>
  <c r="D312" i="2" s="1"/>
  <c r="C487" i="2"/>
  <c r="C486" i="2"/>
  <c r="C485" i="2"/>
  <c r="C484" i="2" s="1"/>
  <c r="C483" i="2"/>
  <c r="C482" i="2"/>
  <c r="C480" i="2"/>
  <c r="C478" i="2"/>
  <c r="C477" i="2"/>
  <c r="C474" i="2"/>
  <c r="C469" i="2"/>
  <c r="C468" i="2"/>
  <c r="C467" i="2"/>
  <c r="C314" i="2"/>
  <c r="J485" i="1"/>
  <c r="J484" i="1" s="1"/>
  <c r="R484" i="1"/>
  <c r="Q484" i="1"/>
  <c r="P484" i="1"/>
  <c r="N484" i="1"/>
  <c r="M484" i="1"/>
  <c r="L484" i="1"/>
  <c r="K484" i="1"/>
  <c r="I484" i="1"/>
  <c r="I485" i="2"/>
  <c r="L484" i="2"/>
  <c r="K484" i="2"/>
  <c r="J484" i="2"/>
  <c r="I484" i="2"/>
  <c r="H484" i="2"/>
  <c r="G484" i="2"/>
  <c r="F484" i="2"/>
  <c r="E484" i="2"/>
  <c r="F2128" i="4"/>
  <c r="F2126" i="4" s="1"/>
  <c r="M485" i="3" s="1"/>
  <c r="M484" i="3" s="1"/>
  <c r="F2127" i="4"/>
  <c r="H2126" i="4"/>
  <c r="C2125" i="4"/>
  <c r="I483" i="2"/>
  <c r="I482" i="2" s="1"/>
  <c r="L482" i="2"/>
  <c r="K482" i="2"/>
  <c r="J482" i="2"/>
  <c r="H482" i="2"/>
  <c r="G482" i="2"/>
  <c r="F482" i="2"/>
  <c r="E482" i="2"/>
  <c r="J483" i="1"/>
  <c r="J482" i="1" s="1"/>
  <c r="R482" i="1"/>
  <c r="Q482" i="1"/>
  <c r="P482" i="1"/>
  <c r="N482" i="1"/>
  <c r="M482" i="1"/>
  <c r="L482" i="1"/>
  <c r="K482" i="1"/>
  <c r="I482" i="1"/>
  <c r="J280" i="1"/>
  <c r="J279" i="1"/>
  <c r="R279" i="1"/>
  <c r="Q279" i="1"/>
  <c r="P279" i="1"/>
  <c r="N279" i="1"/>
  <c r="M279" i="1"/>
  <c r="L279" i="1"/>
  <c r="K279" i="1"/>
  <c r="I279" i="1"/>
  <c r="I280" i="2"/>
  <c r="I279" i="2" s="1"/>
  <c r="A280" i="2"/>
  <c r="L279" i="2"/>
  <c r="K279" i="2"/>
  <c r="J279" i="2"/>
  <c r="H279" i="2"/>
  <c r="G279" i="2"/>
  <c r="F279" i="2"/>
  <c r="E279" i="2"/>
  <c r="F2124" i="4"/>
  <c r="F2123" i="4"/>
  <c r="G2123" i="4" s="1"/>
  <c r="C1261" i="4"/>
  <c r="C2121" i="4"/>
  <c r="H2122" i="4"/>
  <c r="F1264" i="4"/>
  <c r="G1264" i="4" s="1"/>
  <c r="G1263" i="4"/>
  <c r="H1262" i="4"/>
  <c r="J500" i="1"/>
  <c r="T11" i="1"/>
  <c r="R11" i="1"/>
  <c r="Q11" i="1"/>
  <c r="P11" i="1"/>
  <c r="N11" i="1"/>
  <c r="D11" i="2" s="1"/>
  <c r="M11" i="1"/>
  <c r="L11" i="1"/>
  <c r="K11" i="1"/>
  <c r="I11" i="1"/>
  <c r="J13" i="1"/>
  <c r="C7" i="4"/>
  <c r="F2163" i="4"/>
  <c r="F2162" i="4"/>
  <c r="H2161" i="4"/>
  <c r="F13" i="4"/>
  <c r="F12" i="4"/>
  <c r="F11" i="4" s="1"/>
  <c r="F10" i="4"/>
  <c r="H11" i="4"/>
  <c r="I278" i="2"/>
  <c r="I277" i="2"/>
  <c r="I276" i="2"/>
  <c r="I274" i="2"/>
  <c r="I273" i="2"/>
  <c r="I271" i="2"/>
  <c r="I270" i="2"/>
  <c r="I269" i="2"/>
  <c r="I268" i="2"/>
  <c r="I266" i="2"/>
  <c r="I265" i="2"/>
  <c r="I264" i="2"/>
  <c r="I263" i="2"/>
  <c r="I260" i="2"/>
  <c r="I262" i="2"/>
  <c r="J274" i="1"/>
  <c r="J276" i="1"/>
  <c r="J277" i="1"/>
  <c r="J273" i="1"/>
  <c r="J268" i="1"/>
  <c r="J269" i="1"/>
  <c r="J270" i="1"/>
  <c r="J271" i="1"/>
  <c r="J266" i="1"/>
  <c r="J265" i="1"/>
  <c r="J278" i="1"/>
  <c r="J264" i="1"/>
  <c r="J263" i="1"/>
  <c r="J262" i="1"/>
  <c r="J261" i="1"/>
  <c r="I261" i="2"/>
  <c r="F1226" i="4"/>
  <c r="G1225" i="4"/>
  <c r="A1206" i="4"/>
  <c r="A1209" i="4" s="1"/>
  <c r="A1212" i="4" s="1"/>
  <c r="A1215" i="4" s="1"/>
  <c r="A1218" i="4" s="1"/>
  <c r="A1221" i="4" s="1"/>
  <c r="A1224" i="4" s="1"/>
  <c r="A1227" i="4" s="1"/>
  <c r="A1232" i="4" s="1"/>
  <c r="A1235" i="4" s="1"/>
  <c r="A1238" i="4" s="1"/>
  <c r="A1241" i="4" s="1"/>
  <c r="A1244" i="4" s="1"/>
  <c r="A1249" i="4" s="1"/>
  <c r="A1252" i="4" s="1"/>
  <c r="A1255" i="4" s="1"/>
  <c r="A1258" i="4" s="1"/>
  <c r="F1256" i="4"/>
  <c r="H1255" i="4"/>
  <c r="F1254" i="4"/>
  <c r="G1253" i="4"/>
  <c r="H1252" i="4"/>
  <c r="F1242" i="4"/>
  <c r="F1243" i="4" s="1"/>
  <c r="H1241" i="4"/>
  <c r="F1248" i="4"/>
  <c r="G1248" i="4" s="1"/>
  <c r="G1247" i="4"/>
  <c r="F1246" i="4"/>
  <c r="G1246" i="4" s="1"/>
  <c r="G1245" i="4"/>
  <c r="H1244" i="4"/>
  <c r="F1236" i="4"/>
  <c r="H1235" i="4"/>
  <c r="F1234" i="4"/>
  <c r="G1233" i="4"/>
  <c r="H1232" i="4"/>
  <c r="F1231" i="4"/>
  <c r="G1230" i="4"/>
  <c r="F1229" i="4"/>
  <c r="G1228" i="4"/>
  <c r="H1227" i="4"/>
  <c r="H1224" i="4"/>
  <c r="F1220" i="4"/>
  <c r="G1219" i="4"/>
  <c r="H1218" i="4"/>
  <c r="F1216" i="4"/>
  <c r="H1215" i="4"/>
  <c r="F1207" i="4"/>
  <c r="G1207" i="4"/>
  <c r="H1206" i="4"/>
  <c r="J675" i="1"/>
  <c r="J673" i="1" s="1"/>
  <c r="J259" i="1"/>
  <c r="J258" i="1"/>
  <c r="R258" i="1"/>
  <c r="Q258" i="1"/>
  <c r="P258" i="1"/>
  <c r="N258" i="1"/>
  <c r="M258" i="1"/>
  <c r="L258" i="1"/>
  <c r="K258" i="1"/>
  <c r="I258" i="1"/>
  <c r="C399" i="2"/>
  <c r="I675" i="2"/>
  <c r="I673" i="2" s="1"/>
  <c r="I259" i="2"/>
  <c r="I258" i="2" s="1"/>
  <c r="A259" i="2"/>
  <c r="L258" i="2"/>
  <c r="K258" i="2"/>
  <c r="J258" i="2"/>
  <c r="H258" i="2"/>
  <c r="G258" i="2"/>
  <c r="F258" i="2"/>
  <c r="E258" i="2"/>
  <c r="H2882" i="4"/>
  <c r="F1201" i="4"/>
  <c r="G1200" i="4"/>
  <c r="H1199" i="4"/>
  <c r="C1198" i="4"/>
  <c r="L25" i="2"/>
  <c r="K25" i="2"/>
  <c r="J25" i="2"/>
  <c r="I25" i="2"/>
  <c r="H25" i="2"/>
  <c r="G25" i="2"/>
  <c r="F25" i="2"/>
  <c r="E25" i="2"/>
  <c r="T250" i="1"/>
  <c r="R250" i="1"/>
  <c r="Q250" i="1"/>
  <c r="P250" i="1"/>
  <c r="N250" i="1"/>
  <c r="M250" i="1"/>
  <c r="L250" i="1"/>
  <c r="K250" i="1"/>
  <c r="I250" i="1"/>
  <c r="L250" i="2"/>
  <c r="K250" i="2"/>
  <c r="J250" i="2"/>
  <c r="H250" i="2"/>
  <c r="G250" i="2"/>
  <c r="F250" i="2"/>
  <c r="E250" i="2"/>
  <c r="D253" i="2"/>
  <c r="D252" i="2"/>
  <c r="D251" i="2"/>
  <c r="C253" i="2"/>
  <c r="C252" i="2"/>
  <c r="C251" i="2"/>
  <c r="C250" i="2" s="1"/>
  <c r="G1184" i="4"/>
  <c r="J253" i="1"/>
  <c r="J252" i="1"/>
  <c r="J251" i="1"/>
  <c r="I253" i="2"/>
  <c r="I252" i="2"/>
  <c r="I251" i="2"/>
  <c r="C1176" i="4"/>
  <c r="H1183" i="4"/>
  <c r="H1180" i="4"/>
  <c r="F1182" i="4"/>
  <c r="F1181" i="4"/>
  <c r="F1180" i="4" s="1"/>
  <c r="F1179" i="4"/>
  <c r="F1178" i="4"/>
  <c r="H1177" i="4"/>
  <c r="F1185" i="4"/>
  <c r="T25" i="1"/>
  <c r="R25" i="1"/>
  <c r="Q25" i="1"/>
  <c r="P25" i="1"/>
  <c r="N25" i="1"/>
  <c r="M25" i="1"/>
  <c r="L25" i="1"/>
  <c r="K25" i="1"/>
  <c r="I25" i="1"/>
  <c r="J26" i="1"/>
  <c r="J25" i="1" s="1"/>
  <c r="C45" i="4"/>
  <c r="G47" i="4"/>
  <c r="H46" i="4"/>
  <c r="F48" i="4"/>
  <c r="F46" i="4"/>
  <c r="M26" i="3" s="1"/>
  <c r="M25" i="3" s="1"/>
  <c r="J14" i="1"/>
  <c r="J12" i="1"/>
  <c r="L11" i="2"/>
  <c r="K11" i="2"/>
  <c r="J11" i="2"/>
  <c r="J10" i="2" s="1"/>
  <c r="I11" i="2"/>
  <c r="H11" i="2"/>
  <c r="G11" i="2"/>
  <c r="F11" i="2"/>
  <c r="E11" i="2"/>
  <c r="H8" i="4"/>
  <c r="G9" i="4"/>
  <c r="J91" i="1"/>
  <c r="J81" i="1"/>
  <c r="J78" i="1"/>
  <c r="D16" i="2"/>
  <c r="D28" i="2"/>
  <c r="D27" i="2" s="1"/>
  <c r="D30" i="2"/>
  <c r="C16" i="2"/>
  <c r="C15" i="2" s="1"/>
  <c r="C28" i="2"/>
  <c r="C27" i="2" s="1"/>
  <c r="C30" i="2"/>
  <c r="C29" i="2" s="1"/>
  <c r="J70" i="1"/>
  <c r="J69" i="1"/>
  <c r="J63" i="1"/>
  <c r="J58" i="1"/>
  <c r="J56" i="1"/>
  <c r="J55" i="1"/>
  <c r="J53" i="1"/>
  <c r="J49" i="1"/>
  <c r="J48" i="1"/>
  <c r="J46" i="1"/>
  <c r="J45" i="1"/>
  <c r="J44" i="1"/>
  <c r="J43" i="1"/>
  <c r="J42" i="1"/>
  <c r="J38" i="1"/>
  <c r="V38" i="1" s="1"/>
  <c r="J37" i="1"/>
  <c r="J35" i="1"/>
  <c r="J33" i="1"/>
  <c r="J93" i="1"/>
  <c r="J79" i="1"/>
  <c r="J77" i="1"/>
  <c r="J76" i="1"/>
  <c r="G91" i="4"/>
  <c r="F166" i="4"/>
  <c r="H166" i="4"/>
  <c r="F2173" i="4"/>
  <c r="F2172" i="4"/>
  <c r="F1343" i="4"/>
  <c r="F1342" i="4"/>
  <c r="H1341" i="4"/>
  <c r="F1340" i="4"/>
  <c r="G1340" i="4" s="1"/>
  <c r="F1339" i="4"/>
  <c r="H1338" i="4"/>
  <c r="F1337" i="4"/>
  <c r="G1336" i="4"/>
  <c r="H1335" i="4"/>
  <c r="F1328" i="4"/>
  <c r="F1327" i="4"/>
  <c r="H1326" i="4"/>
  <c r="F1322" i="4"/>
  <c r="F1321" i="4"/>
  <c r="H1320" i="4"/>
  <c r="F1313" i="4"/>
  <c r="F1312" i="4"/>
  <c r="H1311" i="4"/>
  <c r="J504" i="1"/>
  <c r="J309" i="1"/>
  <c r="J304" i="1"/>
  <c r="J303" i="1"/>
  <c r="J302" i="1"/>
  <c r="J299" i="1"/>
  <c r="J298" i="1"/>
  <c r="I487" i="2"/>
  <c r="L486" i="2"/>
  <c r="K486" i="2"/>
  <c r="J486" i="2"/>
  <c r="I486" i="2"/>
  <c r="H486" i="2"/>
  <c r="G486" i="2"/>
  <c r="F486" i="2"/>
  <c r="F297" i="2" s="1"/>
  <c r="E486" i="2"/>
  <c r="C2129" i="4"/>
  <c r="C1265" i="4"/>
  <c r="F2132" i="4"/>
  <c r="F2130" i="4" s="1"/>
  <c r="H2130" i="4"/>
  <c r="I282" i="2"/>
  <c r="I281" i="2"/>
  <c r="L281" i="2"/>
  <c r="K281" i="2"/>
  <c r="J281" i="2"/>
  <c r="H281" i="2"/>
  <c r="G281" i="2"/>
  <c r="F281" i="2"/>
  <c r="E281" i="2"/>
  <c r="F1268" i="4"/>
  <c r="F1266" i="4" s="1"/>
  <c r="G1267" i="4"/>
  <c r="H1266" i="4"/>
  <c r="R486" i="1"/>
  <c r="Q486" i="1"/>
  <c r="P486" i="1"/>
  <c r="N486" i="1"/>
  <c r="M486" i="1"/>
  <c r="L486" i="1"/>
  <c r="K486" i="1"/>
  <c r="I486" i="1"/>
  <c r="R281" i="1"/>
  <c r="Q281" i="1"/>
  <c r="P281" i="1"/>
  <c r="N281" i="1"/>
  <c r="M281" i="1"/>
  <c r="L281" i="1"/>
  <c r="K281" i="1"/>
  <c r="J281" i="1"/>
  <c r="I281" i="1"/>
  <c r="Y37" i="3"/>
  <c r="I480" i="2"/>
  <c r="I478" i="2"/>
  <c r="I477" i="2"/>
  <c r="I474" i="2"/>
  <c r="I469" i="2"/>
  <c r="I468" i="2"/>
  <c r="I467" i="2"/>
  <c r="F2117" i="4"/>
  <c r="G2116" i="4"/>
  <c r="H2115" i="4"/>
  <c r="F2111" i="4"/>
  <c r="F2109" i="4" s="1"/>
  <c r="G2110" i="4"/>
  <c r="H2109" i="4"/>
  <c r="F2108" i="4"/>
  <c r="F2107" i="4"/>
  <c r="H2106" i="4"/>
  <c r="F2099" i="4"/>
  <c r="G2098" i="4"/>
  <c r="H2097" i="4"/>
  <c r="F2080" i="4"/>
  <c r="F2079" i="4"/>
  <c r="H2078" i="4"/>
  <c r="F2076" i="4"/>
  <c r="H2075" i="4"/>
  <c r="F2074" i="4"/>
  <c r="F2073" i="4"/>
  <c r="H2072" i="4"/>
  <c r="F1355" i="4"/>
  <c r="G1355" i="4" s="1"/>
  <c r="H1354" i="4"/>
  <c r="F1346" i="4"/>
  <c r="F1345" i="4"/>
  <c r="G1345" i="4" s="1"/>
  <c r="H1344" i="4"/>
  <c r="F1331" i="4"/>
  <c r="H1329" i="4"/>
  <c r="F1319" i="4"/>
  <c r="F1318" i="4"/>
  <c r="H1317" i="4"/>
  <c r="F1316" i="4"/>
  <c r="H1314" i="4"/>
  <c r="C49" i="4"/>
  <c r="I15" i="1"/>
  <c r="H14" i="4"/>
  <c r="G15" i="4"/>
  <c r="F16" i="4"/>
  <c r="F14" i="4" s="1"/>
  <c r="H18" i="4"/>
  <c r="G19" i="4"/>
  <c r="F20" i="4"/>
  <c r="H24" i="4"/>
  <c r="G25" i="4"/>
  <c r="F26" i="4"/>
  <c r="F24" i="4"/>
  <c r="H27" i="4"/>
  <c r="G28" i="4"/>
  <c r="F29" i="4"/>
  <c r="F27" i="4"/>
  <c r="H33" i="4"/>
  <c r="G34" i="4"/>
  <c r="F35" i="4"/>
  <c r="G35" i="4"/>
  <c r="H42" i="4"/>
  <c r="G43" i="4"/>
  <c r="F44" i="4"/>
  <c r="H50" i="4"/>
  <c r="F53" i="4"/>
  <c r="F54" i="4"/>
  <c r="H56" i="4"/>
  <c r="G57" i="4"/>
  <c r="F58" i="4"/>
  <c r="H63" i="4"/>
  <c r="G64" i="4"/>
  <c r="H69" i="4"/>
  <c r="G70" i="4"/>
  <c r="G71" i="4"/>
  <c r="G72" i="4"/>
  <c r="G74" i="4"/>
  <c r="G75" i="4"/>
  <c r="G76" i="4"/>
  <c r="G77" i="4"/>
  <c r="G83" i="4"/>
  <c r="H169" i="4"/>
  <c r="F170" i="4"/>
  <c r="F171" i="4"/>
  <c r="H179" i="4"/>
  <c r="G180" i="4"/>
  <c r="F179" i="4"/>
  <c r="H182" i="4"/>
  <c r="F182" i="4"/>
  <c r="M49" i="3" s="1"/>
  <c r="H220" i="4"/>
  <c r="G221" i="4"/>
  <c r="H226" i="4"/>
  <c r="H229" i="4"/>
  <c r="H235" i="4"/>
  <c r="G236" i="4"/>
  <c r="G237" i="4"/>
  <c r="H260" i="4"/>
  <c r="G261" i="4"/>
  <c r="H314" i="4"/>
  <c r="H317" i="4"/>
  <c r="F318" i="4"/>
  <c r="F319" i="4"/>
  <c r="F320" i="4"/>
  <c r="F321" i="4"/>
  <c r="H1195" i="4"/>
  <c r="G1196" i="4"/>
  <c r="F1197" i="4"/>
  <c r="H1203" i="4"/>
  <c r="F1204" i="4"/>
  <c r="H1209" i="4"/>
  <c r="G1210" i="4"/>
  <c r="F1211" i="4"/>
  <c r="H1212" i="4"/>
  <c r="G1213" i="4"/>
  <c r="F1214" i="4"/>
  <c r="G1214" i="4" s="1"/>
  <c r="H1258" i="4"/>
  <c r="G1259" i="4"/>
  <c r="F1260" i="4"/>
  <c r="H1270" i="4"/>
  <c r="G1271" i="4"/>
  <c r="F1272" i="4"/>
  <c r="H1279" i="4"/>
  <c r="G1280" i="4"/>
  <c r="F1281" i="4"/>
  <c r="H1292" i="4"/>
  <c r="G1293" i="4"/>
  <c r="F1294" i="4"/>
  <c r="E15" i="2"/>
  <c r="F15" i="2"/>
  <c r="G15" i="2"/>
  <c r="H15" i="2"/>
  <c r="I15" i="2"/>
  <c r="J15" i="2"/>
  <c r="K15" i="2"/>
  <c r="L15" i="2"/>
  <c r="H27" i="2"/>
  <c r="H10" i="2" s="1"/>
  <c r="I27" i="2"/>
  <c r="E260" i="2"/>
  <c r="F260" i="2"/>
  <c r="G260" i="2"/>
  <c r="H260" i="2"/>
  <c r="J260" i="2"/>
  <c r="K260" i="2"/>
  <c r="L260" i="2"/>
  <c r="I284" i="2"/>
  <c r="J15" i="1"/>
  <c r="K15" i="1"/>
  <c r="L15" i="1"/>
  <c r="M15" i="1"/>
  <c r="N15" i="1"/>
  <c r="P15" i="1"/>
  <c r="Q15" i="1"/>
  <c r="R15" i="1"/>
  <c r="R10" i="1" s="1"/>
  <c r="I27" i="1"/>
  <c r="J27" i="1"/>
  <c r="K27" i="1"/>
  <c r="K10" i="1"/>
  <c r="L27" i="1"/>
  <c r="M27" i="1"/>
  <c r="N27" i="1"/>
  <c r="P27" i="1"/>
  <c r="Q27" i="1"/>
  <c r="R27" i="1"/>
  <c r="J257" i="1"/>
  <c r="I260" i="1"/>
  <c r="K260" i="1"/>
  <c r="L260" i="1"/>
  <c r="M260" i="1"/>
  <c r="N260" i="1"/>
  <c r="P260" i="1"/>
  <c r="Q260" i="1"/>
  <c r="R260" i="1"/>
  <c r="G51" i="4"/>
  <c r="A365" i="4"/>
  <c r="A372" i="4"/>
  <c r="A388" i="4" s="1"/>
  <c r="A395" i="4" s="1"/>
  <c r="A399" i="4" s="1"/>
  <c r="A403" i="4"/>
  <c r="A406" i="4" s="1"/>
  <c r="A409" i="4" s="1"/>
  <c r="A412" i="4" s="1"/>
  <c r="G73" i="4"/>
  <c r="F314" i="4"/>
  <c r="G316" i="4"/>
  <c r="F69" i="4"/>
  <c r="F235" i="4"/>
  <c r="M58" i="3" s="1"/>
  <c r="C58" i="3" s="1"/>
  <c r="Y35" i="3"/>
  <c r="G35" i="3"/>
  <c r="E35" i="3"/>
  <c r="H35" i="3"/>
  <c r="C35" i="3" s="1"/>
  <c r="G1111" i="4"/>
  <c r="G1113" i="4"/>
  <c r="C691" i="2"/>
  <c r="C690" i="2"/>
  <c r="G480" i="4"/>
  <c r="H497" i="2"/>
  <c r="G590" i="4"/>
  <c r="I382" i="1"/>
  <c r="G519" i="4"/>
  <c r="G860" i="4"/>
  <c r="G645" i="4"/>
  <c r="F445" i="4"/>
  <c r="G763" i="4"/>
  <c r="G926" i="4"/>
  <c r="G1038" i="4"/>
  <c r="F466" i="4"/>
  <c r="G531" i="4"/>
  <c r="G855" i="4"/>
  <c r="G639" i="4"/>
  <c r="G637" i="4"/>
  <c r="F922" i="4"/>
  <c r="G806" i="4"/>
  <c r="F804" i="4"/>
  <c r="G899" i="4"/>
  <c r="F517" i="4"/>
  <c r="G522" i="4"/>
  <c r="F520" i="4"/>
  <c r="F523" i="4"/>
  <c r="E145" i="3"/>
  <c r="G627" i="4"/>
  <c r="G227" i="4"/>
  <c r="G667" i="4"/>
  <c r="G669" i="4"/>
  <c r="F668" i="4"/>
  <c r="G679" i="4"/>
  <c r="G675" i="4"/>
  <c r="G702" i="4"/>
  <c r="G731" i="4"/>
  <c r="G737" i="4"/>
  <c r="G541" i="4"/>
  <c r="G740" i="4"/>
  <c r="F738" i="4"/>
  <c r="G879" i="4"/>
  <c r="G885" i="4"/>
  <c r="G933" i="4"/>
  <c r="F931" i="4"/>
  <c r="G970" i="4"/>
  <c r="F969" i="4"/>
  <c r="F761" i="4"/>
  <c r="G929" i="4"/>
  <c r="F928" i="4"/>
  <c r="G1005" i="4"/>
  <c r="G1128" i="4"/>
  <c r="F1126" i="4"/>
  <c r="G778" i="4"/>
  <c r="I578" i="2"/>
  <c r="E497" i="2"/>
  <c r="F781" i="4"/>
  <c r="G856" i="4"/>
  <c r="F854" i="4"/>
  <c r="M241" i="1"/>
  <c r="M95" i="1" s="1"/>
  <c r="J241" i="1"/>
  <c r="G456" i="4"/>
  <c r="F455" i="4"/>
  <c r="M102" i="3" s="1"/>
  <c r="G462" i="4"/>
  <c r="F460" i="4"/>
  <c r="F482" i="4"/>
  <c r="G484" i="4"/>
  <c r="G482" i="4" s="1"/>
  <c r="G499" i="4"/>
  <c r="F497" i="4"/>
  <c r="G557" i="4"/>
  <c r="F560" i="4"/>
  <c r="G561" i="4"/>
  <c r="G621" i="4"/>
  <c r="F619" i="4"/>
  <c r="F677" i="4"/>
  <c r="G708" i="4"/>
  <c r="G732" i="4"/>
  <c r="F735" i="4"/>
  <c r="F356" i="4"/>
  <c r="M79" i="3" s="1"/>
  <c r="C79" i="3" s="1"/>
  <c r="O79" i="1" s="1"/>
  <c r="F551" i="4"/>
  <c r="G496" i="4"/>
  <c r="F494" i="4"/>
  <c r="F526" i="4"/>
  <c r="M121" i="3" s="1"/>
  <c r="G533" i="4"/>
  <c r="G539" i="4"/>
  <c r="F537" i="4"/>
  <c r="G550" i="4"/>
  <c r="F548" i="4"/>
  <c r="F596" i="4"/>
  <c r="G598" i="4"/>
  <c r="F1138" i="4"/>
  <c r="M240" i="3" s="1"/>
  <c r="G1140" i="4"/>
  <c r="G777" i="4"/>
  <c r="G830" i="4"/>
  <c r="G829" i="4"/>
  <c r="G595" i="4"/>
  <c r="G553" i="4"/>
  <c r="G323" i="4"/>
  <c r="G666" i="4"/>
  <c r="F665" i="4"/>
  <c r="G898" i="4"/>
  <c r="F897" i="4"/>
  <c r="G927" i="4"/>
  <c r="F925" i="4"/>
  <c r="G85" i="4"/>
  <c r="H1072" i="4"/>
  <c r="G339" i="4"/>
  <c r="G352" i="4"/>
  <c r="G184" i="4"/>
  <c r="G181" i="4"/>
  <c r="E37" i="3"/>
  <c r="G243" i="4"/>
  <c r="G1054" i="4"/>
  <c r="F1055" i="4"/>
  <c r="G1055" i="4" s="1"/>
  <c r="F226" i="4"/>
  <c r="G228" i="4"/>
  <c r="F78" i="4"/>
  <c r="F232" i="4"/>
  <c r="F238" i="4"/>
  <c r="G150" i="4"/>
  <c r="G148" i="4" s="1"/>
  <c r="G312" i="4"/>
  <c r="G311" i="4" s="1"/>
  <c r="G342" i="4"/>
  <c r="G99" i="4"/>
  <c r="F332" i="4"/>
  <c r="H77" i="3"/>
  <c r="G360" i="4"/>
  <c r="F260" i="4"/>
  <c r="G262" i="4"/>
  <c r="G92" i="4"/>
  <c r="G410" i="4"/>
  <c r="G409" i="4" s="1"/>
  <c r="G240" i="4"/>
  <c r="F687" i="4"/>
  <c r="F322" i="4"/>
  <c r="F359" i="4"/>
  <c r="M80" i="3" s="1"/>
  <c r="G168" i="4"/>
  <c r="E76" i="3"/>
  <c r="G337" i="4"/>
  <c r="G343" i="4"/>
  <c r="I76" i="3"/>
  <c r="G364" i="4"/>
  <c r="F362" i="4"/>
  <c r="G313" i="4"/>
  <c r="F311" i="4"/>
  <c r="G327" i="4"/>
  <c r="G325" i="4" s="1"/>
  <c r="F325" i="4"/>
  <c r="F220" i="4"/>
  <c r="G222" i="4"/>
  <c r="G158" i="4"/>
  <c r="G156" i="4" s="1"/>
  <c r="G65" i="4"/>
  <c r="F63" i="4"/>
  <c r="M33" i="3" s="1"/>
  <c r="F329" i="4"/>
  <c r="M74" i="3" s="1"/>
  <c r="G331" i="4"/>
  <c r="G341" i="4"/>
  <c r="H76" i="3"/>
  <c r="H73" i="3" s="1"/>
  <c r="F335" i="4"/>
  <c r="G67" i="4"/>
  <c r="F66" i="4"/>
  <c r="G242" i="4"/>
  <c r="F241" i="4"/>
  <c r="M60" i="3" s="1"/>
  <c r="G309" i="4"/>
  <c r="F308" i="4"/>
  <c r="G77" i="3"/>
  <c r="G348" i="4"/>
  <c r="G344" i="4" s="1"/>
  <c r="G407" i="4"/>
  <c r="F406" i="4"/>
  <c r="M88" i="3" s="1"/>
  <c r="C88" i="3"/>
  <c r="G411" i="4"/>
  <c r="F409" i="4"/>
  <c r="G413" i="4"/>
  <c r="F412" i="4"/>
  <c r="M90" i="3" s="1"/>
  <c r="C90" i="3" s="1"/>
  <c r="G346" i="4"/>
  <c r="F344" i="4"/>
  <c r="E77" i="3"/>
  <c r="F424" i="4"/>
  <c r="G426" i="4"/>
  <c r="V149" i="1"/>
  <c r="I95" i="2"/>
  <c r="H625" i="4"/>
  <c r="H1087" i="4"/>
  <c r="H571" i="4"/>
  <c r="F579" i="4"/>
  <c r="G579" i="4"/>
  <c r="G920" i="4"/>
  <c r="F1304" i="4"/>
  <c r="G766" i="4"/>
  <c r="F275" i="4"/>
  <c r="G275" i="4" s="1"/>
  <c r="G191" i="4"/>
  <c r="G203" i="4"/>
  <c r="H614" i="4"/>
  <c r="F578" i="4"/>
  <c r="F1095" i="4"/>
  <c r="G1095" i="4" s="1"/>
  <c r="F278" i="4"/>
  <c r="G188" i="4"/>
  <c r="F185" i="4"/>
  <c r="V100" i="1"/>
  <c r="G2554" i="4"/>
  <c r="G2028" i="4"/>
  <c r="G1159" i="4"/>
  <c r="G1374" i="4"/>
  <c r="G1658" i="4"/>
  <c r="G1750" i="4"/>
  <c r="G1907" i="4"/>
  <c r="G1997" i="4"/>
  <c r="G2040" i="4"/>
  <c r="I232" i="3"/>
  <c r="F1155" i="4"/>
  <c r="F633" i="4"/>
  <c r="G635" i="4"/>
  <c r="G633" i="4" s="1"/>
  <c r="G644" i="4"/>
  <c r="G2255" i="4"/>
  <c r="G1114" i="4"/>
  <c r="G1932" i="4"/>
  <c r="G1386" i="4"/>
  <c r="G2198" i="4"/>
  <c r="G2209" i="4"/>
  <c r="G1674" i="4"/>
  <c r="G1766" i="4"/>
  <c r="G1091" i="4"/>
  <c r="G2204" i="4"/>
  <c r="G2313" i="4"/>
  <c r="G502" i="4"/>
  <c r="V154" i="1"/>
  <c r="G1740" i="4"/>
  <c r="G1748" i="4"/>
  <c r="G1909" i="4"/>
  <c r="G2456" i="4"/>
  <c r="G2231" i="4"/>
  <c r="G1421" i="4"/>
  <c r="G2217" i="4"/>
  <c r="G2271" i="4"/>
  <c r="G2058" i="4"/>
  <c r="V105" i="1"/>
  <c r="G490" i="4"/>
  <c r="M137" i="3"/>
  <c r="G616" i="4"/>
  <c r="K202" i="3"/>
  <c r="G1058" i="4"/>
  <c r="G1062" i="4"/>
  <c r="G1070" i="4"/>
  <c r="G1732" i="4"/>
  <c r="G1734" i="4"/>
  <c r="G2500" i="4"/>
  <c r="G2521" i="4"/>
  <c r="G2527" i="4"/>
  <c r="G2531" i="4"/>
  <c r="G2637" i="4"/>
  <c r="G1395" i="4"/>
  <c r="G1640" i="4"/>
  <c r="G2523" i="4"/>
  <c r="E142" i="3"/>
  <c r="G2206" i="4"/>
  <c r="G1578" i="4"/>
  <c r="M233" i="3"/>
  <c r="G1412" i="4"/>
  <c r="G2293" i="4"/>
  <c r="G2296" i="4"/>
  <c r="G2298" i="4"/>
  <c r="G1832" i="4"/>
  <c r="F2963" i="4"/>
  <c r="G1384" i="4"/>
  <c r="G2381" i="4"/>
  <c r="G439" i="4"/>
  <c r="G449" i="4"/>
  <c r="G451" i="4"/>
  <c r="V121" i="1"/>
  <c r="F784" i="4"/>
  <c r="V174" i="1"/>
  <c r="G849" i="4"/>
  <c r="G991" i="4"/>
  <c r="F1120" i="4"/>
  <c r="G1701" i="4"/>
  <c r="G1720" i="4"/>
  <c r="G1726" i="4"/>
  <c r="G1738" i="4"/>
  <c r="G2462" i="4"/>
  <c r="G1043" i="4"/>
  <c r="I158" i="3"/>
  <c r="G707" i="4"/>
  <c r="G712" i="4"/>
  <c r="G152" i="4"/>
  <c r="G154" i="4"/>
  <c r="G1396" i="4"/>
  <c r="G453" i="4"/>
  <c r="G1039" i="4"/>
  <c r="G1013" i="4"/>
  <c r="M138" i="3"/>
  <c r="H807" i="4"/>
  <c r="G1876" i="4"/>
  <c r="H1463" i="4"/>
  <c r="J501" i="1"/>
  <c r="V191" i="1"/>
  <c r="J254" i="1"/>
  <c r="V51" i="1"/>
  <c r="G1969" i="4"/>
  <c r="F272" i="4"/>
  <c r="G196" i="4"/>
  <c r="G199" i="4"/>
  <c r="G424" i="4"/>
  <c r="F1356" i="4"/>
  <c r="G52" i="4"/>
  <c r="G2893" i="4"/>
  <c r="G2353" i="4"/>
  <c r="G2050" i="4"/>
  <c r="F1929" i="4"/>
  <c r="G2476" i="4"/>
  <c r="G2517" i="4"/>
  <c r="E108" i="3"/>
  <c r="G105" i="4"/>
  <c r="K172" i="3"/>
  <c r="G265" i="4"/>
  <c r="F266" i="4"/>
  <c r="G187" i="4"/>
  <c r="G2267" i="4"/>
  <c r="E159" i="3"/>
  <c r="G2320" i="4"/>
  <c r="G1175" i="4"/>
  <c r="G2301" i="4"/>
  <c r="G479" i="4"/>
  <c r="G1045" i="4"/>
  <c r="F1959" i="4"/>
  <c r="G1348" i="4"/>
  <c r="G1428" i="4"/>
  <c r="G1476" i="4"/>
  <c r="G1551" i="4"/>
  <c r="G2188" i="4"/>
  <c r="G2201" i="4"/>
  <c r="G2370" i="4"/>
  <c r="G611" i="4"/>
  <c r="G1697" i="4"/>
  <c r="G1699" i="4"/>
  <c r="F269" i="4"/>
  <c r="G190" i="4"/>
  <c r="G202" i="4"/>
  <c r="C318" i="2"/>
  <c r="V40" i="1"/>
  <c r="V61" i="1"/>
  <c r="M32" i="1"/>
  <c r="N382" i="3"/>
  <c r="R95" i="3"/>
  <c r="R10" i="3" s="1"/>
  <c r="T95" i="3"/>
  <c r="T10" i="3" s="1"/>
  <c r="R382" i="3"/>
  <c r="V382" i="3"/>
  <c r="V297" i="3" s="1"/>
  <c r="P382" i="3"/>
  <c r="P297" i="3"/>
  <c r="G494" i="4"/>
  <c r="G619" i="4"/>
  <c r="M114" i="3"/>
  <c r="C114" i="3" s="1"/>
  <c r="O114" i="1" s="1"/>
  <c r="M103" i="3"/>
  <c r="C103" i="3" s="1"/>
  <c r="O103" i="1" s="1"/>
  <c r="M200" i="3"/>
  <c r="C200" i="3" s="1"/>
  <c r="G1342" i="4"/>
  <c r="G2373" i="4"/>
  <c r="G2390" i="4"/>
  <c r="G989" i="4"/>
  <c r="G1007" i="4"/>
  <c r="G1076" i="4"/>
  <c r="G225" i="3"/>
  <c r="G93" i="4"/>
  <c r="G286" i="4"/>
  <c r="G259" i="4"/>
  <c r="G2397" i="4"/>
  <c r="V211" i="1"/>
  <c r="V212" i="1"/>
  <c r="G1446" i="4"/>
  <c r="K346" i="3"/>
  <c r="G1478" i="4"/>
  <c r="G1560" i="4"/>
  <c r="G1559" i="4" s="1"/>
  <c r="G1572" i="4"/>
  <c r="G1582" i="4"/>
  <c r="G1584" i="4"/>
  <c r="G2355" i="4"/>
  <c r="G2357" i="4"/>
  <c r="M182" i="3"/>
  <c r="C182" i="3" s="1"/>
  <c r="O182" i="1" s="1"/>
  <c r="M120" i="3"/>
  <c r="G1359" i="4"/>
  <c r="G2135" i="4"/>
  <c r="G1223" i="4"/>
  <c r="G391" i="4"/>
  <c r="H395" i="4"/>
  <c r="K92" i="3"/>
  <c r="G1631" i="4"/>
  <c r="G2087" i="4"/>
  <c r="G2102" i="4"/>
  <c r="G2114" i="4"/>
  <c r="G2334" i="4"/>
  <c r="G1601" i="4"/>
  <c r="G2880" i="4"/>
  <c r="F2885" i="4"/>
  <c r="G2887" i="4"/>
  <c r="G2159" i="4"/>
  <c r="G2176" i="4"/>
  <c r="G2947" i="4"/>
  <c r="G537" i="4"/>
  <c r="F543" i="4"/>
  <c r="G545" i="4"/>
  <c r="M126" i="3"/>
  <c r="C126" i="3"/>
  <c r="O126" i="1" s="1"/>
  <c r="S126" i="1" s="1"/>
  <c r="Q126" i="3"/>
  <c r="G547" i="4"/>
  <c r="G543" i="4" s="1"/>
  <c r="G564" i="4"/>
  <c r="G566" i="4"/>
  <c r="G572" i="4"/>
  <c r="E141" i="3"/>
  <c r="G629" i="4"/>
  <c r="F625" i="4"/>
  <c r="G721" i="4"/>
  <c r="G758" i="4"/>
  <c r="V169" i="1"/>
  <c r="G786" i="4"/>
  <c r="G784" i="4" s="1"/>
  <c r="F787" i="4"/>
  <c r="V183" i="1"/>
  <c r="H862" i="4"/>
  <c r="V187" i="1"/>
  <c r="F881" i="4"/>
  <c r="F884" i="4"/>
  <c r="G902" i="4"/>
  <c r="G913" i="4"/>
  <c r="G1168" i="4"/>
  <c r="G725" i="4"/>
  <c r="G1772" i="4"/>
  <c r="G1774" i="4"/>
  <c r="G1776" i="4"/>
  <c r="G1778" i="4"/>
  <c r="G1782" i="4"/>
  <c r="G1786" i="4"/>
  <c r="G1788" i="4"/>
  <c r="G1809" i="4"/>
  <c r="G1811" i="4"/>
  <c r="G1915" i="4"/>
  <c r="G1919" i="4"/>
  <c r="G1921" i="4"/>
  <c r="G1925" i="4"/>
  <c r="G1927" i="4"/>
  <c r="G2468" i="4"/>
  <c r="G2482" i="4"/>
  <c r="G2486" i="4"/>
  <c r="G2494" i="4"/>
  <c r="G2533" i="4"/>
  <c r="G2537" i="4"/>
  <c r="G2539" i="4"/>
  <c r="G2858" i="4"/>
  <c r="G2862" i="4"/>
  <c r="G2866" i="4"/>
  <c r="V168" i="1"/>
  <c r="G780" i="4"/>
  <c r="G2511" i="4"/>
  <c r="G109" i="4"/>
  <c r="G47" i="3"/>
  <c r="C47" i="3"/>
  <c r="O47" i="1" s="1"/>
  <c r="G176" i="4"/>
  <c r="G178" i="4"/>
  <c r="H47" i="3"/>
  <c r="G231" i="4"/>
  <c r="F229" i="4"/>
  <c r="G1484" i="4"/>
  <c r="G1408" i="4"/>
  <c r="G2290" i="4"/>
  <c r="G558" i="4"/>
  <c r="G648" i="4"/>
  <c r="G672" i="4"/>
  <c r="G810" i="4"/>
  <c r="G1048" i="4"/>
  <c r="G542" i="4"/>
  <c r="F540" i="4"/>
  <c r="E125" i="3" s="1"/>
  <c r="G592" i="4"/>
  <c r="F588" i="4"/>
  <c r="H159" i="3"/>
  <c r="G716" i="4"/>
  <c r="E161" i="3"/>
  <c r="G724" i="4"/>
  <c r="G734" i="4"/>
  <c r="G161" i="3"/>
  <c r="D225" i="3"/>
  <c r="G1074" i="4"/>
  <c r="G232" i="3"/>
  <c r="G1110" i="4"/>
  <c r="G1093" i="4"/>
  <c r="K61" i="3"/>
  <c r="H244" i="4"/>
  <c r="G89" i="4"/>
  <c r="H37" i="3"/>
  <c r="G1398" i="4"/>
  <c r="E326" i="3"/>
  <c r="Y44" i="3"/>
  <c r="C44" i="3" s="1"/>
  <c r="O44" i="1" s="1"/>
  <c r="G165" i="4"/>
  <c r="G2932" i="4"/>
  <c r="G2506" i="4"/>
  <c r="G1780" i="4"/>
  <c r="K191" i="3"/>
  <c r="C191" i="3" s="1"/>
  <c r="O191" i="1"/>
  <c r="M191" i="2" s="1"/>
  <c r="N191" i="2" s="1"/>
  <c r="G1913" i="4"/>
  <c r="F255" i="4"/>
  <c r="G2305" i="4"/>
  <c r="H1622" i="4"/>
  <c r="G2376" i="4"/>
  <c r="G2388" i="4"/>
  <c r="G2402" i="4"/>
  <c r="Y145" i="3"/>
  <c r="G1426" i="4"/>
  <c r="G1438" i="4"/>
  <c r="G1574" i="4"/>
  <c r="G2194" i="4"/>
  <c r="G2259" i="4"/>
  <c r="G2257" i="4" s="1"/>
  <c r="G1406" i="4"/>
  <c r="G1546" i="4"/>
  <c r="E320" i="3"/>
  <c r="H1514" i="4"/>
  <c r="G1564" i="4"/>
  <c r="G2261" i="4"/>
  <c r="G2351" i="4"/>
  <c r="G2365" i="4"/>
  <c r="G2284" i="4"/>
  <c r="G1440" i="4"/>
  <c r="V162" i="1"/>
  <c r="G1000" i="4"/>
  <c r="G2027" i="4"/>
  <c r="G703" i="4"/>
  <c r="G158" i="3"/>
  <c r="G582" i="4"/>
  <c r="G2192" i="4"/>
  <c r="G1576" i="4"/>
  <c r="H1378" i="4"/>
  <c r="G833" i="4"/>
  <c r="V163" i="1"/>
  <c r="G623" i="4"/>
  <c r="G1566" i="4"/>
  <c r="G1316" i="4"/>
  <c r="F1314" i="4"/>
  <c r="M300" i="3" s="1"/>
  <c r="C300" i="3" s="1"/>
  <c r="O300" i="1" s="1"/>
  <c r="M300" i="2" s="1"/>
  <c r="N300" i="2" s="1"/>
  <c r="G101" i="4"/>
  <c r="G1459" i="4"/>
  <c r="K497" i="2"/>
  <c r="J11" i="1"/>
  <c r="M318" i="1"/>
  <c r="F507" i="4"/>
  <c r="Q471" i="3"/>
  <c r="U471" i="3"/>
  <c r="U463" i="3" s="1"/>
  <c r="F2089" i="4"/>
  <c r="F2100" i="4"/>
  <c r="M685" i="3"/>
  <c r="C685" i="3" s="1"/>
  <c r="O685" i="1" s="1"/>
  <c r="F2892" i="4"/>
  <c r="M678" i="3"/>
  <c r="C678" i="3" s="1"/>
  <c r="O678" i="1" s="1"/>
  <c r="M678" i="2" s="1"/>
  <c r="N678" i="2" s="1"/>
  <c r="E39" i="3"/>
  <c r="D139" i="3"/>
  <c r="H157" i="3"/>
  <c r="I157" i="3"/>
  <c r="F223" i="4"/>
  <c r="Q54" i="3" s="1"/>
  <c r="C54" i="3" s="1"/>
  <c r="O54" i="1" s="1"/>
  <c r="M54" i="2" s="1"/>
  <c r="N54" i="2" s="1"/>
  <c r="F1413" i="4"/>
  <c r="F1385" i="4"/>
  <c r="F1388" i="4"/>
  <c r="F1433" i="4"/>
  <c r="M336" i="3" s="1"/>
  <c r="C336" i="3"/>
  <c r="F1436" i="4"/>
  <c r="Q461" i="3"/>
  <c r="F2876" i="4"/>
  <c r="F2875" i="4" s="1"/>
  <c r="U672" i="3"/>
  <c r="F2158" i="4"/>
  <c r="M499" i="3"/>
  <c r="F2946" i="4"/>
  <c r="F2945" i="4" s="1"/>
  <c r="F2939" i="4"/>
  <c r="E228" i="3"/>
  <c r="F1666" i="4"/>
  <c r="H387" i="3"/>
  <c r="F1673" i="4"/>
  <c r="F1676" i="4"/>
  <c r="F1695" i="4"/>
  <c r="H394" i="3"/>
  <c r="H395" i="3"/>
  <c r="F1736" i="4"/>
  <c r="S406" i="3"/>
  <c r="F1784" i="4"/>
  <c r="F1807" i="4"/>
  <c r="M422" i="3"/>
  <c r="F1923" i="4"/>
  <c r="G1930" i="4"/>
  <c r="G1931" i="4"/>
  <c r="K442" i="3"/>
  <c r="C442" i="3" s="1"/>
  <c r="O442" i="1" s="1"/>
  <c r="G1960" i="4"/>
  <c r="G1961" i="4"/>
  <c r="K445" i="3"/>
  <c r="C445" i="3" s="1"/>
  <c r="O445" i="1" s="1"/>
  <c r="U445" i="1"/>
  <c r="V445" i="1" s="1"/>
  <c r="M582" i="3"/>
  <c r="C582" i="3" s="1"/>
  <c r="O582" i="1"/>
  <c r="U582" i="1" s="1"/>
  <c r="V582" i="1" s="1"/>
  <c r="F2492" i="4"/>
  <c r="F2504" i="4"/>
  <c r="M597" i="3"/>
  <c r="C597" i="3" s="1"/>
  <c r="O597" i="1" s="1"/>
  <c r="F2519" i="4"/>
  <c r="G2734" i="4"/>
  <c r="G2577" i="4"/>
  <c r="K352" i="3"/>
  <c r="H2433" i="4"/>
  <c r="C202" i="3"/>
  <c r="O202" i="1" s="1"/>
  <c r="G2805" i="4"/>
  <c r="F2688" i="4"/>
  <c r="G2657" i="4"/>
  <c r="G2548" i="4"/>
  <c r="G919" i="4"/>
  <c r="C121" i="3"/>
  <c r="O121" i="1" s="1"/>
  <c r="M67" i="3"/>
  <c r="G2815" i="4"/>
  <c r="G2784" i="4"/>
  <c r="G2728" i="4"/>
  <c r="G2687" i="4"/>
  <c r="G2593" i="4"/>
  <c r="M34" i="3"/>
  <c r="G2720" i="4"/>
  <c r="G2568" i="4"/>
  <c r="G2566" i="4"/>
  <c r="C138" i="3"/>
  <c r="O138" i="1" s="1"/>
  <c r="M68" i="3"/>
  <c r="S71" i="3"/>
  <c r="C71" i="3" s="1"/>
  <c r="O71" i="1" s="1"/>
  <c r="G2780" i="4"/>
  <c r="G2809" i="4"/>
  <c r="G2788" i="4"/>
  <c r="G2736" i="4"/>
  <c r="G2732" i="4"/>
  <c r="G2718" i="4"/>
  <c r="G2689" i="4"/>
  <c r="G2671" i="4"/>
  <c r="G2651" i="4"/>
  <c r="G2579" i="4"/>
  <c r="G412" i="4"/>
  <c r="M63" i="3"/>
  <c r="M57" i="3"/>
  <c r="C57" i="3"/>
  <c r="G2570" i="4"/>
  <c r="S72" i="3"/>
  <c r="G2643" i="4"/>
  <c r="G2633" i="4"/>
  <c r="G2562" i="4"/>
  <c r="G976" i="4"/>
  <c r="V200" i="1"/>
  <c r="M150" i="3"/>
  <c r="F1361" i="4"/>
  <c r="O490" i="1"/>
  <c r="E358" i="3"/>
  <c r="F1562" i="4"/>
  <c r="H367" i="3"/>
  <c r="H368" i="3"/>
  <c r="G511" i="3"/>
  <c r="F2202" i="4"/>
  <c r="G523" i="3"/>
  <c r="F2248" i="4"/>
  <c r="E545" i="3"/>
  <c r="I563" i="3"/>
  <c r="F2330" i="4"/>
  <c r="F2395" i="4"/>
  <c r="F903" i="4"/>
  <c r="K194" i="3" s="1"/>
  <c r="C194" i="3"/>
  <c r="O194" i="1" s="1"/>
  <c r="M194" i="2" s="1"/>
  <c r="N194" i="2" s="1"/>
  <c r="F1014" i="4"/>
  <c r="F1104" i="4"/>
  <c r="F1167" i="4"/>
  <c r="M247" i="3" s="1"/>
  <c r="C247" i="3"/>
  <c r="O247" i="1" s="1"/>
  <c r="F1679" i="4"/>
  <c r="F1698" i="4"/>
  <c r="F1761" i="4"/>
  <c r="F1770" i="4"/>
  <c r="M415" i="3" s="1"/>
  <c r="C415" i="3" s="1"/>
  <c r="O415" i="1" s="1"/>
  <c r="G416" i="3"/>
  <c r="G408" i="3" s="1"/>
  <c r="I416" i="3"/>
  <c r="I408" i="3"/>
  <c r="F1787" i="4"/>
  <c r="M418" i="3" s="1"/>
  <c r="C418" i="3" s="1"/>
  <c r="O418" i="1"/>
  <c r="U418" i="1" s="1"/>
  <c r="V418" i="1" s="1"/>
  <c r="F1810" i="4"/>
  <c r="M423" i="3"/>
  <c r="C423" i="3" s="1"/>
  <c r="O423" i="1" s="1"/>
  <c r="S423" i="1" s="1"/>
  <c r="F1902" i="4"/>
  <c r="F1908" i="4"/>
  <c r="M431" i="3" s="1"/>
  <c r="C431" i="3" s="1"/>
  <c r="O431" i="1" s="1"/>
  <c r="U431" i="1" s="1"/>
  <c r="V431" i="1" s="1"/>
  <c r="F1911" i="4"/>
  <c r="F1917" i="4"/>
  <c r="M434" i="3" s="1"/>
  <c r="C434" i="3" s="1"/>
  <c r="O434" i="1" s="1"/>
  <c r="F1926" i="4"/>
  <c r="E603" i="3"/>
  <c r="M604" i="3"/>
  <c r="C604" i="3"/>
  <c r="O604" i="1"/>
  <c r="U604" i="1" s="1"/>
  <c r="V604" i="1" s="1"/>
  <c r="M606" i="3"/>
  <c r="C606" i="3"/>
  <c r="O606" i="1" s="1"/>
  <c r="F2547" i="4"/>
  <c r="M609" i="3"/>
  <c r="C609" i="3"/>
  <c r="O609" i="1" s="1"/>
  <c r="F2563" i="4"/>
  <c r="F2575" i="4"/>
  <c r="F2591" i="4"/>
  <c r="F2626" i="4"/>
  <c r="Q631" i="3"/>
  <c r="Q617" i="3"/>
  <c r="F2665" i="4"/>
  <c r="G2690" i="4"/>
  <c r="G2691" i="4"/>
  <c r="G2692" i="4"/>
  <c r="K641" i="3"/>
  <c r="C641" i="3" s="1"/>
  <c r="I645" i="3"/>
  <c r="E646" i="3"/>
  <c r="G646" i="3"/>
  <c r="I646" i="3"/>
  <c r="F2783" i="4"/>
  <c r="M651" i="3" s="1"/>
  <c r="C651" i="3" s="1"/>
  <c r="O651" i="1" s="1"/>
  <c r="F2789" i="4"/>
  <c r="M653" i="3" s="1"/>
  <c r="C653" i="3" s="1"/>
  <c r="O653" i="1" s="1"/>
  <c r="U653" i="1" s="1"/>
  <c r="V653" i="1" s="1"/>
  <c r="F2798" i="4"/>
  <c r="M656" i="3"/>
  <c r="C656" i="3"/>
  <c r="O656" i="1" s="1"/>
  <c r="F2808" i="4"/>
  <c r="H2818" i="4"/>
  <c r="F2865" i="4"/>
  <c r="G218" i="3"/>
  <c r="F1072" i="4"/>
  <c r="F776" i="4"/>
  <c r="F2510" i="4"/>
  <c r="F2572" i="4"/>
  <c r="M614" i="3" s="1"/>
  <c r="C614" i="3" s="1"/>
  <c r="O614" i="1" s="1"/>
  <c r="M614" i="2" s="1"/>
  <c r="N614" i="2" s="1"/>
  <c r="F2288" i="4"/>
  <c r="M541" i="3"/>
  <c r="H887" i="4"/>
  <c r="H790" i="4"/>
  <c r="G133" i="3"/>
  <c r="F630" i="4"/>
  <c r="M149" i="3"/>
  <c r="C149" i="3" s="1"/>
  <c r="O149" i="1" s="1"/>
  <c r="M149" i="2" s="1"/>
  <c r="N149" i="2" s="1"/>
  <c r="F283" i="4"/>
  <c r="F81" i="4"/>
  <c r="C172" i="3"/>
  <c r="G1573" i="4"/>
  <c r="M93" i="3"/>
  <c r="C93" i="3"/>
  <c r="H263" i="4"/>
  <c r="G157" i="3"/>
  <c r="G2051" i="4"/>
  <c r="G1545" i="4"/>
  <c r="K201" i="3"/>
  <c r="H868" i="4"/>
  <c r="F987" i="4"/>
  <c r="V228" i="1"/>
  <c r="G329" i="4"/>
  <c r="G668" i="4"/>
  <c r="G372" i="4"/>
  <c r="G2120" i="4"/>
  <c r="G2894" i="4"/>
  <c r="G78" i="4"/>
  <c r="H90" i="4"/>
  <c r="F172" i="4"/>
  <c r="G225" i="4"/>
  <c r="K65" i="3"/>
  <c r="C65" i="3"/>
  <c r="O65" i="1" s="1"/>
  <c r="G322" i="4"/>
  <c r="G1609" i="4"/>
  <c r="K577" i="3"/>
  <c r="G2433" i="4"/>
  <c r="Q256" i="3"/>
  <c r="Q254" i="3"/>
  <c r="F2052" i="4"/>
  <c r="G694" i="4"/>
  <c r="F750" i="4"/>
  <c r="H900" i="4"/>
  <c r="V199" i="1"/>
  <c r="G998" i="4"/>
  <c r="F248" i="3"/>
  <c r="C248" i="3"/>
  <c r="H750" i="4"/>
  <c r="H741" i="4"/>
  <c r="H1790" i="4"/>
  <c r="F1046" i="4"/>
  <c r="F701" i="4"/>
  <c r="F992" i="4"/>
  <c r="H787" i="4"/>
  <c r="F917" i="4"/>
  <c r="G696" i="4"/>
  <c r="F1448" i="4"/>
  <c r="M341" i="3"/>
  <c r="G575" i="4"/>
  <c r="F2670" i="4"/>
  <c r="M605" i="3"/>
  <c r="C605" i="3"/>
  <c r="O605" i="1" s="1"/>
  <c r="F1914" i="4"/>
  <c r="H1049" i="4"/>
  <c r="G1129" i="4"/>
  <c r="F144" i="3"/>
  <c r="V138" i="1"/>
  <c r="H399" i="4"/>
  <c r="G1571" i="4"/>
  <c r="H334" i="3"/>
  <c r="G219" i="4"/>
  <c r="G1637" i="4"/>
  <c r="G2961" i="4"/>
  <c r="F1752" i="4"/>
  <c r="C186" i="3"/>
  <c r="V213" i="1"/>
  <c r="G1012" i="4"/>
  <c r="G559" i="4"/>
  <c r="W189" i="3"/>
  <c r="C189" i="3" s="1"/>
  <c r="O189" i="1" s="1"/>
  <c r="M89" i="3"/>
  <c r="M59" i="3"/>
  <c r="M124" i="3"/>
  <c r="C124" i="3"/>
  <c r="O124" i="1" s="1"/>
  <c r="K167" i="3"/>
  <c r="M174" i="3"/>
  <c r="C174" i="3" s="1"/>
  <c r="O174" i="1" s="1"/>
  <c r="F1279" i="4"/>
  <c r="G1281" i="4"/>
  <c r="F1258" i="4"/>
  <c r="M278" i="3" s="1"/>
  <c r="C278" i="3"/>
  <c r="O278" i="1" s="1"/>
  <c r="M278" i="2" s="1"/>
  <c r="N278" i="2" s="1"/>
  <c r="F1195" i="4"/>
  <c r="G320" i="4"/>
  <c r="G170" i="4"/>
  <c r="G16" i="4"/>
  <c r="G2080" i="4"/>
  <c r="M45" i="3"/>
  <c r="C45" i="3" s="1"/>
  <c r="O45" i="1" s="1"/>
  <c r="F1224" i="4"/>
  <c r="G13" i="4"/>
  <c r="G2162" i="4"/>
  <c r="G60" i="4"/>
  <c r="F1299" i="4"/>
  <c r="F1347" i="4"/>
  <c r="G1325" i="4"/>
  <c r="F1273" i="4"/>
  <c r="G1274" i="4"/>
  <c r="F2165" i="4"/>
  <c r="G2166" i="4"/>
  <c r="G355" i="4"/>
  <c r="G356" i="4"/>
  <c r="H365" i="4"/>
  <c r="H372" i="4"/>
  <c r="G394" i="4"/>
  <c r="I84" i="3"/>
  <c r="K86" i="3"/>
  <c r="C86" i="3" s="1"/>
  <c r="G399" i="4"/>
  <c r="G405" i="4"/>
  <c r="F403" i="4"/>
  <c r="M87" i="3" s="1"/>
  <c r="Q91" i="3"/>
  <c r="K94" i="3"/>
  <c r="G389" i="4"/>
  <c r="F388" i="4"/>
  <c r="E84" i="3"/>
  <c r="F2063" i="4"/>
  <c r="G2090" i="4"/>
  <c r="G2070" i="4"/>
  <c r="F2904" i="4"/>
  <c r="M682" i="3" s="1"/>
  <c r="C682" i="3"/>
  <c r="O682" i="1" s="1"/>
  <c r="G2906" i="4"/>
  <c r="F2907" i="4"/>
  <c r="M683" i="3"/>
  <c r="C683" i="3" s="1"/>
  <c r="O683" i="1" s="1"/>
  <c r="G2914" i="4"/>
  <c r="G2916" i="4"/>
  <c r="G2920" i="4"/>
  <c r="F2889" i="4"/>
  <c r="F1365" i="4"/>
  <c r="G1367" i="4"/>
  <c r="F1403" i="4"/>
  <c r="E328" i="3"/>
  <c r="G1423" i="4"/>
  <c r="F1422" i="4"/>
  <c r="G1458" i="4"/>
  <c r="F1457" i="4"/>
  <c r="F1460" i="4"/>
  <c r="G1462" i="4"/>
  <c r="G1558" i="4"/>
  <c r="G1372" i="4"/>
  <c r="G1378" i="4"/>
  <c r="F1382" i="4"/>
  <c r="G1383" i="4"/>
  <c r="G1382" i="4"/>
  <c r="G1389" i="4"/>
  <c r="G325" i="3"/>
  <c r="F1400" i="4"/>
  <c r="G1402" i="4"/>
  <c r="F1410" i="4"/>
  <c r="G1418" i="4"/>
  <c r="G1420" i="4"/>
  <c r="G1431" i="4"/>
  <c r="G1435" i="4"/>
  <c r="G1437" i="4"/>
  <c r="F1439" i="4"/>
  <c r="F1451" i="4"/>
  <c r="M342" i="3" s="1"/>
  <c r="G1452" i="4"/>
  <c r="F1454" i="4"/>
  <c r="G1463" i="4"/>
  <c r="G1469" i="4"/>
  <c r="F1467" i="4"/>
  <c r="G1471" i="4"/>
  <c r="G1473" i="4"/>
  <c r="F1475" i="4"/>
  <c r="G349" i="3"/>
  <c r="G1481" i="4"/>
  <c r="F1480" i="4"/>
  <c r="G1514" i="4"/>
  <c r="K354" i="3"/>
  <c r="H1518" i="4"/>
  <c r="H1522" i="4"/>
  <c r="F1541" i="4"/>
  <c r="G1552" i="4"/>
  <c r="F1550" i="4"/>
  <c r="G1554" i="4"/>
  <c r="F1553" i="4"/>
  <c r="F1559" i="4"/>
  <c r="G1563" i="4"/>
  <c r="F1565" i="4"/>
  <c r="G1567" i="4"/>
  <c r="G1569" i="4"/>
  <c r="H364" i="3"/>
  <c r="G366" i="3"/>
  <c r="C366" i="3" s="1"/>
  <c r="O366" i="1" s="1"/>
  <c r="M366" i="2" s="1"/>
  <c r="N366" i="2" s="1"/>
  <c r="G1577" i="4"/>
  <c r="G1579" i="4"/>
  <c r="G367" i="3"/>
  <c r="F1580" i="4"/>
  <c r="G1581" i="4"/>
  <c r="G1583" i="4"/>
  <c r="F1585" i="4"/>
  <c r="G368" i="3"/>
  <c r="C368" i="3" s="1"/>
  <c r="O368" i="1" s="1"/>
  <c r="U368" i="1" s="1"/>
  <c r="G1589" i="4"/>
  <c r="F1590" i="4"/>
  <c r="F2186" i="4"/>
  <c r="G2187" i="4"/>
  <c r="G2189" i="4"/>
  <c r="H511" i="3"/>
  <c r="G2191" i="4"/>
  <c r="G2195" i="4"/>
  <c r="G2197" i="4"/>
  <c r="G2196" i="4" s="1"/>
  <c r="F2196" i="4"/>
  <c r="G515" i="3"/>
  <c r="G2203" i="4"/>
  <c r="H515" i="3"/>
  <c r="G2205" i="4"/>
  <c r="G2218" i="4"/>
  <c r="F2219" i="4"/>
  <c r="F2225" i="4"/>
  <c r="M522" i="3" s="1"/>
  <c r="G2230" i="4"/>
  <c r="F2228" i="4"/>
  <c r="G2232" i="4"/>
  <c r="F2233" i="4"/>
  <c r="F2236" i="4"/>
  <c r="G2240" i="4"/>
  <c r="F2242" i="4"/>
  <c r="F2245" i="4"/>
  <c r="G2250" i="4"/>
  <c r="F2251" i="4"/>
  <c r="G2252" i="4"/>
  <c r="G2256" i="4"/>
  <c r="F2257" i="4"/>
  <c r="F2260" i="4"/>
  <c r="G533" i="3"/>
  <c r="G2264" i="4"/>
  <c r="G534" i="3"/>
  <c r="F2265" i="4"/>
  <c r="H534" i="3"/>
  <c r="F2273" i="4"/>
  <c r="G2295" i="4"/>
  <c r="G2302" i="4"/>
  <c r="F2303" i="4"/>
  <c r="G2308" i="4"/>
  <c r="G2319" i="4"/>
  <c r="G2338" i="4"/>
  <c r="G2340" i="4"/>
  <c r="G2342" i="4"/>
  <c r="Q559" i="3"/>
  <c r="U559" i="3"/>
  <c r="U510" i="3" s="1"/>
  <c r="G560" i="3"/>
  <c r="F2354" i="4"/>
  <c r="G561" i="3"/>
  <c r="G562" i="3"/>
  <c r="H562" i="3"/>
  <c r="G2366" i="4"/>
  <c r="F2199" i="4"/>
  <c r="F2210" i="4"/>
  <c r="G2214" i="4"/>
  <c r="F2276" i="4"/>
  <c r="F2279" i="4"/>
  <c r="G2283" i="4"/>
  <c r="F2285" i="4"/>
  <c r="G2287" i="4"/>
  <c r="F2291" i="4"/>
  <c r="F2297" i="4"/>
  <c r="G2310" i="4"/>
  <c r="G2314" i="4"/>
  <c r="F2312" i="4"/>
  <c r="F2315" i="4"/>
  <c r="F2321" i="4"/>
  <c r="F2324" i="4"/>
  <c r="G2329" i="4"/>
  <c r="G2335" i="4"/>
  <c r="F2333" i="4"/>
  <c r="F1600" i="4"/>
  <c r="H1609" i="4"/>
  <c r="G1622" i="4"/>
  <c r="G2394" i="4"/>
  <c r="F2392" i="4"/>
  <c r="K575" i="3"/>
  <c r="C575" i="3" s="1"/>
  <c r="O575" i="1" s="1"/>
  <c r="G2369" i="4"/>
  <c r="F2368" i="4"/>
  <c r="F2374" i="4"/>
  <c r="G2375" i="4"/>
  <c r="G2380" i="4"/>
  <c r="I568" i="3"/>
  <c r="F2386" i="4"/>
  <c r="F2389" i="4"/>
  <c r="G2391" i="4"/>
  <c r="G2399" i="4"/>
  <c r="G2403" i="4"/>
  <c r="F2401" i="4"/>
  <c r="F2942" i="4"/>
  <c r="G2944" i="4"/>
  <c r="F2175" i="4"/>
  <c r="G1189" i="4"/>
  <c r="G434" i="4"/>
  <c r="G442" i="4"/>
  <c r="E101" i="3"/>
  <c r="G454" i="4"/>
  <c r="H101" i="3"/>
  <c r="V103" i="1"/>
  <c r="F463" i="4"/>
  <c r="G465" i="4"/>
  <c r="G474" i="4"/>
  <c r="G476" i="4"/>
  <c r="V110" i="1"/>
  <c r="G493" i="4"/>
  <c r="F491" i="4"/>
  <c r="G501" i="4"/>
  <c r="V119" i="1"/>
  <c r="G523" i="4"/>
  <c r="G529" i="4"/>
  <c r="V123" i="1"/>
  <c r="G535" i="4"/>
  <c r="V124" i="1"/>
  <c r="V130" i="1"/>
  <c r="F563" i="4"/>
  <c r="G565" i="4"/>
  <c r="S131" i="3"/>
  <c r="G567" i="4"/>
  <c r="O131" i="3"/>
  <c r="G570" i="4"/>
  <c r="F568" i="4"/>
  <c r="M132" i="3" s="1"/>
  <c r="G573" i="4"/>
  <c r="G581" i="4"/>
  <c r="S134" i="3"/>
  <c r="G593" i="4"/>
  <c r="Y141" i="3"/>
  <c r="F609" i="4"/>
  <c r="G618" i="4"/>
  <c r="F614" i="4"/>
  <c r="V143" i="1"/>
  <c r="V150" i="1"/>
  <c r="G698" i="4"/>
  <c r="F690" i="4"/>
  <c r="G719" i="4"/>
  <c r="G842" i="4"/>
  <c r="F840" i="4"/>
  <c r="G851" i="4"/>
  <c r="V182" i="1"/>
  <c r="M183" i="3"/>
  <c r="G864" i="4"/>
  <c r="F862" i="4"/>
  <c r="V214" i="1"/>
  <c r="F1024" i="4"/>
  <c r="G1026" i="4"/>
  <c r="G1031" i="4"/>
  <c r="G1037" i="4"/>
  <c r="E218" i="3"/>
  <c r="H218" i="3"/>
  <c r="G1040" i="4"/>
  <c r="G1060" i="4"/>
  <c r="F1056" i="4"/>
  <c r="G1065" i="4"/>
  <c r="F1063" i="4"/>
  <c r="M222" i="3"/>
  <c r="G1085" i="4"/>
  <c r="G1088" i="4"/>
  <c r="G1098" i="4"/>
  <c r="G1125" i="4"/>
  <c r="M237" i="3"/>
  <c r="M238" i="3"/>
  <c r="M242" i="3"/>
  <c r="G1155" i="4"/>
  <c r="M245" i="3"/>
  <c r="C245" i="3" s="1"/>
  <c r="O245" i="1" s="1"/>
  <c r="M245" i="2"/>
  <c r="N245" i="2" s="1"/>
  <c r="F1163" i="4"/>
  <c r="G1165" i="4"/>
  <c r="G1169" i="4"/>
  <c r="G1171" i="4"/>
  <c r="F1173" i="4"/>
  <c r="H903" i="4"/>
  <c r="H795" i="4"/>
  <c r="H761" i="4"/>
  <c r="G726" i="4"/>
  <c r="F722" i="4"/>
  <c r="E385" i="3"/>
  <c r="G385" i="3"/>
  <c r="G1659" i="4"/>
  <c r="H385" i="3"/>
  <c r="F1663" i="4"/>
  <c r="M386" i="3" s="1"/>
  <c r="C386" i="3" s="1"/>
  <c r="O386" i="1" s="1"/>
  <c r="E387" i="3"/>
  <c r="G1669" i="4"/>
  <c r="G1677" i="4"/>
  <c r="G1694" i="4"/>
  <c r="G1700" i="4"/>
  <c r="E394" i="3"/>
  <c r="G394" i="3"/>
  <c r="G1704" i="4"/>
  <c r="G1706" i="4"/>
  <c r="G1710" i="4"/>
  <c r="G1714" i="4"/>
  <c r="G1719" i="4"/>
  <c r="G1729" i="4"/>
  <c r="G1735" i="4"/>
  <c r="G1737" i="4"/>
  <c r="S404" i="3"/>
  <c r="O404" i="3"/>
  <c r="F1741" i="4"/>
  <c r="E405" i="3" s="1"/>
  <c r="E406" i="3"/>
  <c r="G1747" i="4"/>
  <c r="G1751" i="4"/>
  <c r="G1749" i="4" s="1"/>
  <c r="F1755" i="4"/>
  <c r="F410" i="3"/>
  <c r="F1758" i="4"/>
  <c r="G1763" i="4"/>
  <c r="G1765" i="4"/>
  <c r="G1764" i="4"/>
  <c r="G1775" i="4"/>
  <c r="F1773" i="4"/>
  <c r="E416" i="3"/>
  <c r="H416" i="3"/>
  <c r="H408" i="3" s="1"/>
  <c r="G1904" i="4"/>
  <c r="G1906" i="4"/>
  <c r="G1910" i="4"/>
  <c r="F1920" i="4"/>
  <c r="G1928" i="4"/>
  <c r="G1945" i="4"/>
  <c r="G1949" i="4"/>
  <c r="G1962" i="4"/>
  <c r="G1988" i="4"/>
  <c r="F1986" i="4"/>
  <c r="F2025" i="4"/>
  <c r="F2041" i="4"/>
  <c r="F457" i="3" s="1"/>
  <c r="C457" i="3" s="1"/>
  <c r="O457" i="1"/>
  <c r="G2044" i="4"/>
  <c r="F2450" i="4"/>
  <c r="M580" i="3"/>
  <c r="C580" i="3"/>
  <c r="O580" i="1" s="1"/>
  <c r="G2457" i="4"/>
  <c r="F2455" i="4"/>
  <c r="F2461" i="4"/>
  <c r="M583" i="3" s="1"/>
  <c r="C583" i="3" s="1"/>
  <c r="O583" i="1" s="1"/>
  <c r="F2464" i="4"/>
  <c r="F2489" i="4"/>
  <c r="M591" i="3" s="1"/>
  <c r="C591" i="3" s="1"/>
  <c r="O591" i="1"/>
  <c r="U591" i="1" s="1"/>
  <c r="V591" i="1" s="1"/>
  <c r="G2491" i="4"/>
  <c r="H603" i="3"/>
  <c r="F2581" i="4"/>
  <c r="W618" i="3" s="1"/>
  <c r="C618" i="3" s="1"/>
  <c r="O618" i="1" s="1"/>
  <c r="S618" i="1" s="1"/>
  <c r="F2655" i="4"/>
  <c r="W632" i="3"/>
  <c r="C632" i="3"/>
  <c r="O632" i="1"/>
  <c r="U632" i="1" s="1"/>
  <c r="V632" i="1" s="1"/>
  <c r="H810" i="4"/>
  <c r="H1682" i="4"/>
  <c r="H2693" i="4"/>
  <c r="G2746" i="4"/>
  <c r="F2744" i="4"/>
  <c r="G1999" i="4"/>
  <c r="F98" i="4"/>
  <c r="G39" i="3"/>
  <c r="G106" i="4"/>
  <c r="H39" i="3"/>
  <c r="G110" i="4"/>
  <c r="G1485" i="4"/>
  <c r="F1483" i="4"/>
  <c r="G1407" i="4"/>
  <c r="H328" i="3"/>
  <c r="G2289" i="4"/>
  <c r="G790" i="4"/>
  <c r="G887" i="4"/>
  <c r="G632" i="4"/>
  <c r="G649" i="4"/>
  <c r="G673" i="4"/>
  <c r="F671" i="4"/>
  <c r="E152" i="3" s="1"/>
  <c r="F585" i="4"/>
  <c r="G587" i="4"/>
  <c r="E148" i="3"/>
  <c r="G638" i="4"/>
  <c r="G148" i="3"/>
  <c r="G646" i="4"/>
  <c r="Y148" i="3"/>
  <c r="G709" i="4"/>
  <c r="G839" i="4"/>
  <c r="G1112" i="4"/>
  <c r="F1108" i="4"/>
  <c r="G1092" i="4"/>
  <c r="G228" i="3"/>
  <c r="G204" i="4"/>
  <c r="G42" i="3"/>
  <c r="F151" i="4"/>
  <c r="G232" i="4"/>
  <c r="G807" i="4"/>
  <c r="F845" i="4"/>
  <c r="G645" i="3"/>
  <c r="F1084" i="4"/>
  <c r="F1712" i="4"/>
  <c r="F1629" i="4"/>
  <c r="G1260" i="4"/>
  <c r="M705" i="3"/>
  <c r="M472" i="3"/>
  <c r="C472" i="3" s="1"/>
  <c r="O472" i="1" s="1"/>
  <c r="U472" i="1" s="1"/>
  <c r="M136" i="3"/>
  <c r="C136" i="3" s="1"/>
  <c r="O136" i="1" s="1"/>
  <c r="M136" i="2" s="1"/>
  <c r="N136" i="2" s="1"/>
  <c r="G1441" i="4"/>
  <c r="G2272" i="4"/>
  <c r="G2212" i="4"/>
  <c r="G2352" i="4"/>
  <c r="G2348" i="4"/>
  <c r="F647" i="4"/>
  <c r="M48" i="3"/>
  <c r="G2246" i="4"/>
  <c r="F161" i="4"/>
  <c r="G1249" i="4"/>
  <c r="M62" i="3"/>
  <c r="C62" i="3" s="1"/>
  <c r="F1705" i="4"/>
  <c r="F636" i="4"/>
  <c r="F2359" i="4"/>
  <c r="H158" i="3"/>
  <c r="Y161" i="3"/>
  <c r="G1665" i="4"/>
  <c r="F2931" i="4"/>
  <c r="F2930" i="4" s="1"/>
  <c r="F1187" i="4"/>
  <c r="G2325" i="4"/>
  <c r="G2299" i="4"/>
  <c r="F2282" i="4"/>
  <c r="G2208" i="4"/>
  <c r="G2356" i="4"/>
  <c r="H533" i="3"/>
  <c r="G2244" i="4"/>
  <c r="G2234" i="4"/>
  <c r="Y158" i="3"/>
  <c r="G642" i="4"/>
  <c r="H133" i="3"/>
  <c r="H647" i="4"/>
  <c r="G104" i="4"/>
  <c r="F1905" i="4"/>
  <c r="D416" i="3"/>
  <c r="F1764" i="4"/>
  <c r="F1749" i="4"/>
  <c r="F1744" i="4"/>
  <c r="G1739" i="4"/>
  <c r="F1733" i="4"/>
  <c r="E395" i="3"/>
  <c r="G1702" i="4"/>
  <c r="F1692" i="4"/>
  <c r="G387" i="3"/>
  <c r="G1667" i="4"/>
  <c r="H845" i="4"/>
  <c r="G1174" i="4"/>
  <c r="G1132" i="4"/>
  <c r="F1123" i="4"/>
  <c r="V153" i="1"/>
  <c r="G583" i="4"/>
  <c r="E133" i="3"/>
  <c r="F432" i="4"/>
  <c r="H2404" i="4"/>
  <c r="F2270" i="4"/>
  <c r="G2200" i="4"/>
  <c r="G2199" i="4"/>
  <c r="F2349" i="4"/>
  <c r="G2346" i="4"/>
  <c r="F2294" i="4"/>
  <c r="G2268" i="4"/>
  <c r="G2262" i="4"/>
  <c r="F2254" i="4"/>
  <c r="G2226" i="4"/>
  <c r="F2216" i="4"/>
  <c r="F2193" i="4"/>
  <c r="G1591" i="4"/>
  <c r="H366" i="3"/>
  <c r="G364" i="3"/>
  <c r="H348" i="3"/>
  <c r="G1447" i="4"/>
  <c r="G1411" i="4"/>
  <c r="A1371" i="4"/>
  <c r="A1374" i="4" s="1"/>
  <c r="G1450" i="4"/>
  <c r="G2908" i="4"/>
  <c r="G332" i="4"/>
  <c r="F2122" i="4"/>
  <c r="M483" i="3" s="1"/>
  <c r="C483" i="3" s="1"/>
  <c r="C482" i="3"/>
  <c r="G328" i="3"/>
  <c r="G1790" i="4"/>
  <c r="F2882" i="4"/>
  <c r="V128" i="1"/>
  <c r="Q274" i="3"/>
  <c r="G466" i="4"/>
  <c r="G2382" i="4"/>
  <c r="G1226" i="4"/>
  <c r="F2339" i="4"/>
  <c r="G558" i="3"/>
  <c r="F1996" i="4"/>
  <c r="M234" i="3"/>
  <c r="C234" i="3"/>
  <c r="O234" i="1"/>
  <c r="G2323" i="4"/>
  <c r="G2384" i="4"/>
  <c r="G2385" i="4"/>
  <c r="G1022" i="4"/>
  <c r="G624" i="4"/>
  <c r="G613" i="4"/>
  <c r="G609" i="4"/>
  <c r="F580" i="4"/>
  <c r="G2379" i="4"/>
  <c r="G2857" i="4"/>
  <c r="F1767" i="4"/>
  <c r="G390" i="4"/>
  <c r="G440" i="4"/>
  <c r="G2082" i="4"/>
  <c r="F1096" i="4"/>
  <c r="G272" i="4"/>
  <c r="G1275" i="4"/>
  <c r="G2144" i="4"/>
  <c r="G2147" i="4"/>
  <c r="K576" i="3"/>
  <c r="K564" i="3"/>
  <c r="G2878" i="4"/>
  <c r="M153" i="3"/>
  <c r="H680" i="4"/>
  <c r="G693" i="4"/>
  <c r="K165" i="3"/>
  <c r="G844" i="4"/>
  <c r="H865" i="4"/>
  <c r="G918" i="4"/>
  <c r="V197" i="1"/>
  <c r="G979" i="4"/>
  <c r="F1009" i="4"/>
  <c r="G1728" i="4"/>
  <c r="F1727" i="4"/>
  <c r="G1987" i="4"/>
  <c r="Y70" i="3"/>
  <c r="F1177" i="4"/>
  <c r="M251" i="3"/>
  <c r="C251" i="3"/>
  <c r="O251" i="1"/>
  <c r="F2152" i="4"/>
  <c r="F2959" i="4"/>
  <c r="M703" i="3" s="1"/>
  <c r="C703" i="3" s="1"/>
  <c r="O703" i="1" s="1"/>
  <c r="F1603" i="4"/>
  <c r="Q672" i="3"/>
  <c r="Q671" i="3" s="1"/>
  <c r="H115" i="3"/>
  <c r="F1721" i="4"/>
  <c r="M399" i="3"/>
  <c r="C399" i="3" s="1"/>
  <c r="O399" i="1" s="1"/>
  <c r="S399" i="1" s="1"/>
  <c r="C61" i="3"/>
  <c r="O61" i="1" s="1"/>
  <c r="U61" i="1" s="1"/>
  <c r="M698" i="3"/>
  <c r="M324" i="3"/>
  <c r="C324" i="3" s="1"/>
  <c r="O324" i="1" s="1"/>
  <c r="G2477" i="4"/>
  <c r="F2475" i="4"/>
  <c r="M587" i="3" s="1"/>
  <c r="G2483" i="4"/>
  <c r="F2481" i="4"/>
  <c r="F2525" i="4"/>
  <c r="G603" i="3"/>
  <c r="G2528" i="4"/>
  <c r="G2543" i="4"/>
  <c r="G2551" i="4"/>
  <c r="E611" i="3"/>
  <c r="F2553" i="4"/>
  <c r="G2588" i="4"/>
  <c r="F2596" i="4"/>
  <c r="G2622" i="4"/>
  <c r="S631" i="3"/>
  <c r="H1141" i="4"/>
  <c r="V241" i="1" s="1"/>
  <c r="C137" i="3"/>
  <c r="O137" i="1" s="1"/>
  <c r="H2028" i="4"/>
  <c r="G2039" i="4"/>
  <c r="G2473" i="4"/>
  <c r="G2479" i="4"/>
  <c r="F2478" i="4"/>
  <c r="G2485" i="4"/>
  <c r="F2484" i="4"/>
  <c r="G2493" i="4"/>
  <c r="G2497" i="4"/>
  <c r="F2495" i="4"/>
  <c r="G2503" i="4"/>
  <c r="G2520" i="4"/>
  <c r="F2522" i="4"/>
  <c r="F2544" i="4"/>
  <c r="M608" i="3"/>
  <c r="C608" i="3" s="1"/>
  <c r="O608" i="1" s="1"/>
  <c r="M608" i="2" s="1"/>
  <c r="N608" i="2" s="1"/>
  <c r="G611" i="3"/>
  <c r="G2559" i="4"/>
  <c r="H611" i="3"/>
  <c r="H579" i="3"/>
  <c r="F2560" i="4"/>
  <c r="E613" i="3"/>
  <c r="C613" i="3" s="1"/>
  <c r="O613" i="1" s="1"/>
  <c r="M613" i="2" s="1"/>
  <c r="N613" i="2" s="1"/>
  <c r="G2567" i="4"/>
  <c r="G2569" i="4"/>
  <c r="F2578" i="4"/>
  <c r="F2601" i="4"/>
  <c r="G2602" i="4"/>
  <c r="G2608" i="4"/>
  <c r="F2616" i="4"/>
  <c r="G2632" i="4"/>
  <c r="F2636" i="4"/>
  <c r="M629" i="3"/>
  <c r="F2641" i="4"/>
  <c r="G2666" i="4"/>
  <c r="G2676" i="4"/>
  <c r="F2680" i="4"/>
  <c r="F2685" i="4"/>
  <c r="G2693" i="4"/>
  <c r="H2700" i="4"/>
  <c r="G2707" i="4"/>
  <c r="G2719" i="4"/>
  <c r="H644" i="3"/>
  <c r="G2725" i="4"/>
  <c r="I644" i="3"/>
  <c r="H645" i="3"/>
  <c r="G2733" i="4"/>
  <c r="G2737" i="4"/>
  <c r="F2735" i="4"/>
  <c r="G2739" i="4"/>
  <c r="H646" i="3"/>
  <c r="G2749" i="4"/>
  <c r="G2781" i="4"/>
  <c r="F2778" i="4"/>
  <c r="G2785" i="4"/>
  <c r="G2787" i="4"/>
  <c r="F2786" i="4"/>
  <c r="G2791" i="4"/>
  <c r="G2793" i="4"/>
  <c r="G2794" i="4"/>
  <c r="F2803" i="4"/>
  <c r="F2813" i="4"/>
  <c r="G2827" i="4"/>
  <c r="G2831" i="4"/>
  <c r="F2835" i="4"/>
  <c r="G2837" i="4"/>
  <c r="F2840" i="4"/>
  <c r="W664" i="3" s="1"/>
  <c r="C664" i="3" s="1"/>
  <c r="O664" i="1" s="1"/>
  <c r="U664" i="1" s="1"/>
  <c r="V664" i="1" s="1"/>
  <c r="G2843" i="4"/>
  <c r="G2847" i="4"/>
  <c r="F2850" i="4"/>
  <c r="G2853" i="4"/>
  <c r="G2859" i="4"/>
  <c r="F2855" i="4"/>
  <c r="W667" i="3"/>
  <c r="C667" i="3" s="1"/>
  <c r="O667" i="1" s="1"/>
  <c r="U667" i="1" s="1"/>
  <c r="G2861" i="4"/>
  <c r="F2860" i="4"/>
  <c r="F2870" i="4"/>
  <c r="G741" i="4"/>
  <c r="H1646" i="4"/>
  <c r="H1832" i="4"/>
  <c r="H1848" i="4"/>
  <c r="H1892" i="4"/>
  <c r="H1932" i="4"/>
  <c r="H1949" i="4"/>
  <c r="H1969" i="4"/>
  <c r="H1999" i="4"/>
  <c r="H2044" i="4"/>
  <c r="H2707" i="4"/>
  <c r="G2762" i="4"/>
  <c r="H2762" i="4"/>
  <c r="H2794" i="4"/>
  <c r="G1044" i="4"/>
  <c r="G1078" i="4"/>
  <c r="Y108" i="3"/>
  <c r="K241" i="3"/>
  <c r="G1141" i="4"/>
  <c r="G779" i="4"/>
  <c r="V177" i="1"/>
  <c r="G2512" i="4"/>
  <c r="G2573" i="4"/>
  <c r="G714" i="4"/>
  <c r="F710" i="4"/>
  <c r="G718" i="4"/>
  <c r="Y159" i="3"/>
  <c r="H161" i="3"/>
  <c r="G1083" i="4"/>
  <c r="F1081" i="4"/>
  <c r="H232" i="3"/>
  <c r="G526" i="4"/>
  <c r="G761" i="4"/>
  <c r="G868" i="4"/>
  <c r="G934" i="4"/>
  <c r="H228" i="3"/>
  <c r="G1090" i="4"/>
  <c r="F1087" i="4"/>
  <c r="G1094" i="4"/>
  <c r="Y228" i="3"/>
  <c r="G94" i="4"/>
  <c r="G298" i="4"/>
  <c r="H185" i="4"/>
  <c r="H204" i="4"/>
  <c r="G160" i="4"/>
  <c r="H43" i="3"/>
  <c r="F156" i="4"/>
  <c r="G155" i="4"/>
  <c r="H42" i="3"/>
  <c r="G326" i="3"/>
  <c r="G1397" i="4"/>
  <c r="F1393" i="4"/>
  <c r="G1399" i="4"/>
  <c r="H326" i="3"/>
  <c r="G87" i="4"/>
  <c r="G37" i="3"/>
  <c r="G255" i="4"/>
  <c r="G2303" i="4"/>
  <c r="C145" i="3"/>
  <c r="O145" i="1" s="1"/>
  <c r="H2012" i="4"/>
  <c r="G111" i="4"/>
  <c r="F90" i="4"/>
  <c r="G950" i="4"/>
  <c r="G2741" i="4"/>
  <c r="E645" i="3"/>
  <c r="C645" i="3" s="1"/>
  <c r="O645" i="1" s="1"/>
  <c r="F2726" i="4"/>
  <c r="E644" i="3"/>
  <c r="G2642" i="4"/>
  <c r="F2631" i="4"/>
  <c r="F2606" i="4"/>
  <c r="G613" i="3"/>
  <c r="G2565" i="4"/>
  <c r="G2557" i="4"/>
  <c r="F2550" i="4"/>
  <c r="M188" i="3"/>
  <c r="M675" i="3"/>
  <c r="G644" i="3"/>
  <c r="F2541" i="4"/>
  <c r="G153" i="4"/>
  <c r="F837" i="4"/>
  <c r="G182" i="4"/>
  <c r="U671" i="3"/>
  <c r="G266" i="4"/>
  <c r="G687" i="4"/>
  <c r="F477" i="4"/>
  <c r="G2582" i="4"/>
  <c r="Y613" i="3"/>
  <c r="Y579" i="3"/>
  <c r="F2501" i="4"/>
  <c r="F1035" i="4"/>
  <c r="M38" i="3"/>
  <c r="H225" i="3"/>
  <c r="G2727" i="4"/>
  <c r="G2526" i="4"/>
  <c r="F2472" i="4"/>
  <c r="G481" i="4"/>
  <c r="G477" i="4" s="1"/>
  <c r="G2841" i="4"/>
  <c r="F2845" i="4"/>
  <c r="H1945" i="4"/>
  <c r="F2038" i="4"/>
  <c r="F456" i="3" s="1"/>
  <c r="C456" i="3" s="1"/>
  <c r="O456" i="1"/>
  <c r="M178" i="3"/>
  <c r="I208" i="3"/>
  <c r="G220" i="4"/>
  <c r="W81" i="3"/>
  <c r="G2183" i="4"/>
  <c r="D28" i="3"/>
  <c r="G1608" i="4"/>
  <c r="G359" i="4"/>
  <c r="G362" i="4"/>
  <c r="G2091" i="4"/>
  <c r="G2095" i="4"/>
  <c r="G2909" i="4"/>
  <c r="Q684" i="3"/>
  <c r="Q676" i="3"/>
  <c r="G1405" i="4"/>
  <c r="G1414" i="4"/>
  <c r="G1424" i="4"/>
  <c r="G1449" i="4"/>
  <c r="G1373" i="4"/>
  <c r="G1390" i="4"/>
  <c r="G1401" i="4"/>
  <c r="G1432" i="4"/>
  <c r="G1444" i="4"/>
  <c r="G1453" i="4"/>
  <c r="G1474" i="4"/>
  <c r="G1542" i="4"/>
  <c r="G1549" i="4"/>
  <c r="G1568" i="4"/>
  <c r="G1586" i="4"/>
  <c r="G1588" i="4"/>
  <c r="G1592" i="4"/>
  <c r="G2190" i="4"/>
  <c r="E511" i="3"/>
  <c r="G2221" i="4"/>
  <c r="G2223" i="4"/>
  <c r="G2227" i="4"/>
  <c r="G2229" i="4"/>
  <c r="G2235" i="4"/>
  <c r="G2237" i="4"/>
  <c r="G2241" i="4"/>
  <c r="G2243" i="4"/>
  <c r="G2247" i="4"/>
  <c r="G2253" i="4"/>
  <c r="G2263" i="4"/>
  <c r="G2269" i="4"/>
  <c r="G2274" i="4"/>
  <c r="F2318" i="4"/>
  <c r="F2336" i="4"/>
  <c r="G2341" i="4"/>
  <c r="H558" i="3"/>
  <c r="C558" i="3" s="1"/>
  <c r="O558" i="1" s="1"/>
  <c r="G2343" i="4"/>
  <c r="G2345" i="4"/>
  <c r="G2361" i="4"/>
  <c r="G2278" i="4"/>
  <c r="G2280" i="4"/>
  <c r="G2286" i="4"/>
  <c r="G2326" i="4"/>
  <c r="G568" i="3"/>
  <c r="H2417" i="4"/>
  <c r="U256" i="3"/>
  <c r="U254" i="3" s="1"/>
  <c r="G2879" i="4"/>
  <c r="H1486" i="4"/>
  <c r="G2883" i="4"/>
  <c r="F438" i="4"/>
  <c r="E99" i="3"/>
  <c r="C99" i="3" s="1"/>
  <c r="H99" i="3"/>
  <c r="G443" i="4"/>
  <c r="F448" i="4"/>
  <c r="G473" i="4"/>
  <c r="S107" i="3"/>
  <c r="F488" i="4"/>
  <c r="G504" i="4"/>
  <c r="G508" i="4"/>
  <c r="G510" i="4"/>
  <c r="G584" i="4"/>
  <c r="G628" i="4"/>
  <c r="G686" i="4"/>
  <c r="V156" i="1"/>
  <c r="G692" i="4"/>
  <c r="G699" i="4"/>
  <c r="G799" i="4"/>
  <c r="G803" i="4"/>
  <c r="G836" i="4"/>
  <c r="G853" i="4"/>
  <c r="F865" i="4"/>
  <c r="V189" i="1"/>
  <c r="G907" i="4"/>
  <c r="G911" i="4"/>
  <c r="F914" i="4"/>
  <c r="G922" i="4"/>
  <c r="H934" i="4"/>
  <c r="V203" i="1"/>
  <c r="V204" i="1"/>
  <c r="G974" i="4"/>
  <c r="G978" i="4"/>
  <c r="F977" i="4"/>
  <c r="G980" i="4"/>
  <c r="G984" i="4"/>
  <c r="F982" i="4"/>
  <c r="G986" i="4"/>
  <c r="F1001" i="4"/>
  <c r="G1017" i="4"/>
  <c r="V216" i="1"/>
  <c r="F1027" i="4"/>
  <c r="G1030" i="4"/>
  <c r="M217" i="3"/>
  <c r="G1051" i="4"/>
  <c r="E221" i="3"/>
  <c r="E208" i="3" s="1"/>
  <c r="H221" i="3"/>
  <c r="Y225" i="3"/>
  <c r="G1080" i="4"/>
  <c r="G1086" i="4"/>
  <c r="G1101" i="4"/>
  <c r="G1103" i="4"/>
  <c r="G1105" i="4"/>
  <c r="G1107" i="4"/>
  <c r="G1122" i="4"/>
  <c r="G1145" i="4"/>
  <c r="G1660" i="4"/>
  <c r="G1662" i="4"/>
  <c r="G1672" i="4"/>
  <c r="G1680" i="4"/>
  <c r="G1703" i="4"/>
  <c r="F1715" i="4"/>
  <c r="F1718" i="4"/>
  <c r="F1730" i="4"/>
  <c r="M402" i="3"/>
  <c r="C402" i="3" s="1"/>
  <c r="O402" i="1" s="1"/>
  <c r="G1742" i="4"/>
  <c r="G1746" i="4"/>
  <c r="G1757" i="4"/>
  <c r="G1768" i="4"/>
  <c r="K420" i="3"/>
  <c r="C420" i="3"/>
  <c r="O420" i="1" s="1"/>
  <c r="S420" i="1" s="1"/>
  <c r="G1794" i="4"/>
  <c r="G1362" i="4"/>
  <c r="G2088" i="4"/>
  <c r="G2094" i="4"/>
  <c r="G2096" i="4"/>
  <c r="G1785" i="4"/>
  <c r="K421" i="3"/>
  <c r="G1808" i="4"/>
  <c r="G2042" i="4"/>
  <c r="G2460" i="4"/>
  <c r="G2474" i="4"/>
  <c r="G2480" i="4"/>
  <c r="G2490" i="4"/>
  <c r="G2496" i="4"/>
  <c r="K648" i="3"/>
  <c r="C648" i="3"/>
  <c r="O648" i="1" s="1"/>
  <c r="H2749" i="4"/>
  <c r="G2782" i="4"/>
  <c r="G2790" i="4"/>
  <c r="G2792" i="4"/>
  <c r="G2856" i="4"/>
  <c r="G2574" i="4"/>
  <c r="I148" i="3"/>
  <c r="C148" i="3" s="1"/>
  <c r="C355" i="3"/>
  <c r="O355" i="1" s="1"/>
  <c r="M438" i="3"/>
  <c r="C438" i="3" s="1"/>
  <c r="O438" i="1" s="1"/>
  <c r="U438" i="1" s="1"/>
  <c r="V438" i="1" s="1"/>
  <c r="F1354" i="4"/>
  <c r="G1356" i="4"/>
  <c r="M478" i="3"/>
  <c r="C478" i="3"/>
  <c r="O478" i="1" s="1"/>
  <c r="M160" i="3"/>
  <c r="K50" i="3"/>
  <c r="G278" i="4"/>
  <c r="M36" i="3"/>
  <c r="M55" i="3"/>
  <c r="C55" i="3" s="1"/>
  <c r="O55" i="1" s="1"/>
  <c r="M55" i="2" s="1"/>
  <c r="N55" i="2" s="1"/>
  <c r="M192" i="3"/>
  <c r="G665" i="4"/>
  <c r="G596" i="4"/>
  <c r="M127" i="3"/>
  <c r="M113" i="3"/>
  <c r="M162" i="3"/>
  <c r="M143" i="3"/>
  <c r="G560" i="4"/>
  <c r="G460" i="4"/>
  <c r="M236" i="3"/>
  <c r="M203" i="3"/>
  <c r="G884" i="4"/>
  <c r="G540" i="4"/>
  <c r="M151" i="3"/>
  <c r="G897" i="4"/>
  <c r="M105" i="3"/>
  <c r="C105" i="3" s="1"/>
  <c r="O105" i="1" s="1"/>
  <c r="U105" i="1" s="1"/>
  <c r="M100" i="3"/>
  <c r="M69" i="3"/>
  <c r="F1292" i="4"/>
  <c r="G1294" i="4"/>
  <c r="G319" i="4"/>
  <c r="G179" i="4"/>
  <c r="G63" i="4"/>
  <c r="G58" i="4"/>
  <c r="F56" i="4"/>
  <c r="G53" i="4"/>
  <c r="F50" i="4"/>
  <c r="F42" i="4"/>
  <c r="G44" i="4"/>
  <c r="G33" i="4"/>
  <c r="G29" i="4"/>
  <c r="G1318" i="4"/>
  <c r="F1317" i="4"/>
  <c r="M301" i="3" s="1"/>
  <c r="C301" i="3" s="1"/>
  <c r="O301" i="1" s="1"/>
  <c r="G2073" i="4"/>
  <c r="F2072" i="4"/>
  <c r="F2097" i="4"/>
  <c r="F2106" i="4"/>
  <c r="G2107" i="4"/>
  <c r="G2111" i="4"/>
  <c r="G1313" i="4"/>
  <c r="F1311" i="4"/>
  <c r="F1320" i="4"/>
  <c r="G1321" i="4"/>
  <c r="F2171" i="4"/>
  <c r="G2172" i="4"/>
  <c r="G1185" i="4"/>
  <c r="F1183" i="4"/>
  <c r="F1232" i="4"/>
  <c r="G1254" i="4"/>
  <c r="G1301" i="4"/>
  <c r="F21" i="4"/>
  <c r="G23" i="4"/>
  <c r="F1332" i="4"/>
  <c r="G1334" i="4"/>
  <c r="F1276" i="4"/>
  <c r="M286" i="3"/>
  <c r="C286" i="3" s="1"/>
  <c r="O286" i="1" s="1"/>
  <c r="G1277" i="4"/>
  <c r="G1283" i="4"/>
  <c r="G1297" i="4"/>
  <c r="G2142" i="4"/>
  <c r="F2146" i="4"/>
  <c r="M493" i="3"/>
  <c r="C493" i="3" s="1"/>
  <c r="O493" i="1" s="1"/>
  <c r="G2952" i="4"/>
  <c r="F2950" i="4"/>
  <c r="M700" i="3" s="1"/>
  <c r="C700" i="3" s="1"/>
  <c r="O700" i="1" s="1"/>
  <c r="M700" i="2" s="1"/>
  <c r="N700" i="2" s="1"/>
  <c r="G2958" i="4"/>
  <c r="F1295" i="4"/>
  <c r="F263" i="4"/>
  <c r="C120" i="3"/>
  <c r="O120" i="1"/>
  <c r="S120" i="1" s="1"/>
  <c r="C346" i="3"/>
  <c r="O346" i="1" s="1"/>
  <c r="S346" i="1" s="1"/>
  <c r="G900" i="4"/>
  <c r="K171" i="3"/>
  <c r="G551" i="4"/>
  <c r="Q96" i="3"/>
  <c r="G235" i="4"/>
  <c r="G1046" i="4"/>
  <c r="O20" i="1"/>
  <c r="G1234" i="4"/>
  <c r="C233" i="3"/>
  <c r="O233" i="1"/>
  <c r="G497" i="4"/>
  <c r="Y28" i="3"/>
  <c r="Y27" i="3" s="1"/>
  <c r="C240" i="3"/>
  <c r="C26" i="3"/>
  <c r="C25" i="3"/>
  <c r="O26" i="1"/>
  <c r="O25" i="1"/>
  <c r="E147" i="3"/>
  <c r="C147" i="3"/>
  <c r="G54" i="4"/>
  <c r="G26" i="4"/>
  <c r="G1319" i="4"/>
  <c r="G1312" i="4"/>
  <c r="G1322" i="4"/>
  <c r="G2173" i="4"/>
  <c r="G1363" i="4"/>
  <c r="G32" i="4"/>
  <c r="F39" i="4"/>
  <c r="G1296" i="4"/>
  <c r="G1222" i="4"/>
  <c r="G1630" i="4"/>
  <c r="F353" i="4"/>
  <c r="G2065" i="4"/>
  <c r="G2923" i="4"/>
  <c r="G1543" i="4"/>
  <c r="U365" i="3"/>
  <c r="G2884" i="4"/>
  <c r="E116" i="3"/>
  <c r="G1668" i="4"/>
  <c r="G1777" i="4"/>
  <c r="G1916" i="4"/>
  <c r="G2026" i="4"/>
  <c r="G2451" i="4"/>
  <c r="G2452" i="4"/>
  <c r="G2463" i="4"/>
  <c r="G2524" i="4"/>
  <c r="G2529" i="4"/>
  <c r="G2530" i="4"/>
  <c r="G2564" i="4"/>
  <c r="G2571" i="4"/>
  <c r="G2589" i="4"/>
  <c r="G2590" i="4"/>
  <c r="G2597" i="4"/>
  <c r="G2598" i="4"/>
  <c r="G2599" i="4"/>
  <c r="G2600" i="4"/>
  <c r="G2603" i="4"/>
  <c r="G2604" i="4"/>
  <c r="G2605" i="4"/>
  <c r="G2656" i="4"/>
  <c r="F2717" i="4"/>
  <c r="G2721" i="4"/>
  <c r="G2722" i="4"/>
  <c r="G2723" i="4"/>
  <c r="G2724" i="4"/>
  <c r="G2729" i="4"/>
  <c r="G2730" i="4"/>
  <c r="G2731" i="4"/>
  <c r="G2738" i="4"/>
  <c r="G2814" i="4"/>
  <c r="G2828" i="4"/>
  <c r="G2829" i="4"/>
  <c r="G2838" i="4"/>
  <c r="G2839" i="4"/>
  <c r="G2842" i="4"/>
  <c r="A2207" i="4"/>
  <c r="A2210" i="4"/>
  <c r="A2213" i="4" s="1"/>
  <c r="A2216" i="4" s="1"/>
  <c r="A2219" i="4" s="1"/>
  <c r="A2222" i="4" s="1"/>
  <c r="A2225" i="4" s="1"/>
  <c r="A2228" i="4" s="1"/>
  <c r="A2205" i="4"/>
  <c r="A1393" i="4"/>
  <c r="A1400" i="4" s="1"/>
  <c r="A1403" i="4" s="1"/>
  <c r="A1410" i="4" s="1"/>
  <c r="A1413" i="4" s="1"/>
  <c r="A1416" i="4" s="1"/>
  <c r="A1419" i="4" s="1"/>
  <c r="A1422" i="4" s="1"/>
  <c r="A1425" i="4" s="1"/>
  <c r="A1391" i="4"/>
  <c r="G2315" i="4"/>
  <c r="G2291" i="4"/>
  <c r="M537" i="3"/>
  <c r="M592" i="3"/>
  <c r="C592" i="3"/>
  <c r="O592" i="1" s="1"/>
  <c r="S592" i="1" s="1"/>
  <c r="M389" i="3"/>
  <c r="C389" i="3"/>
  <c r="O389" i="1" s="1"/>
  <c r="G2885" i="4"/>
  <c r="G1305" i="4"/>
  <c r="S272" i="3"/>
  <c r="D444" i="3"/>
  <c r="M600" i="3"/>
  <c r="C600" i="3"/>
  <c r="O600" i="1" s="1"/>
  <c r="K170" i="3"/>
  <c r="Q401" i="3"/>
  <c r="G1304" i="4"/>
  <c r="M198" i="3"/>
  <c r="M128" i="3"/>
  <c r="G674" i="4"/>
  <c r="M118" i="3"/>
  <c r="F1212" i="4"/>
  <c r="G1346" i="4"/>
  <c r="G2074" i="4"/>
  <c r="G1268" i="4"/>
  <c r="G1179" i="4"/>
  <c r="G1182" i="4"/>
  <c r="F1244" i="4"/>
  <c r="U274" i="3"/>
  <c r="G1243" i="4"/>
  <c r="G2127" i="4"/>
  <c r="G1360" i="4"/>
  <c r="G2184" i="4"/>
  <c r="F1305" i="4"/>
  <c r="G1289" i="4"/>
  <c r="G1291" i="4"/>
  <c r="G2138" i="4"/>
  <c r="G2153" i="4"/>
  <c r="G2954" i="4"/>
  <c r="G2960" i="4"/>
  <c r="G1240" i="4"/>
  <c r="F1249" i="4"/>
  <c r="F1606" i="4"/>
  <c r="K83" i="3"/>
  <c r="G417" i="4"/>
  <c r="G378" i="3"/>
  <c r="G1599" i="4"/>
  <c r="G2937" i="4"/>
  <c r="G2064" i="4"/>
  <c r="F2081" i="4"/>
  <c r="F2084" i="4"/>
  <c r="G2101" i="4"/>
  <c r="G2105" i="4"/>
  <c r="G2896" i="4"/>
  <c r="G2897" i="4"/>
  <c r="G2913" i="4"/>
  <c r="G2917" i="4"/>
  <c r="G2925" i="4"/>
  <c r="G2929" i="4"/>
  <c r="G2890" i="4"/>
  <c r="G2891" i="4"/>
  <c r="G2900" i="4"/>
  <c r="G1415" i="4"/>
  <c r="G1371" i="4"/>
  <c r="G1387" i="4"/>
  <c r="G1391" i="4"/>
  <c r="G334" i="3"/>
  <c r="G1429" i="4"/>
  <c r="G1434" i="4"/>
  <c r="F1442" i="4"/>
  <c r="H349" i="3"/>
  <c r="G1522" i="4"/>
  <c r="G1587" i="4"/>
  <c r="H561" i="3"/>
  <c r="G2331" i="4"/>
  <c r="G1605" i="4"/>
  <c r="G2396" i="4"/>
  <c r="F2371" i="4"/>
  <c r="G2387" i="4"/>
  <c r="G1192" i="4"/>
  <c r="G1194" i="4"/>
  <c r="G2061" i="4"/>
  <c r="G2053" i="4"/>
  <c r="G2054" i="4"/>
  <c r="G2055" i="4"/>
  <c r="U461" i="3"/>
  <c r="F2049" i="4"/>
  <c r="G2160" i="4"/>
  <c r="G1353" i="4"/>
  <c r="G2177" i="4"/>
  <c r="G2180" i="4"/>
  <c r="G1188" i="4"/>
  <c r="G2933" i="4"/>
  <c r="G2940" i="4"/>
  <c r="V102" i="1"/>
  <c r="V104" i="1"/>
  <c r="G505" i="4"/>
  <c r="V118" i="1"/>
  <c r="V120" i="1"/>
  <c r="M122" i="3"/>
  <c r="G536" i="4"/>
  <c r="K140" i="3"/>
  <c r="K139" i="3" s="1"/>
  <c r="G682" i="4"/>
  <c r="G756" i="4"/>
  <c r="G880" i="4"/>
  <c r="G921" i="4"/>
  <c r="V198" i="1"/>
  <c r="G931" i="4"/>
  <c r="H950" i="4"/>
  <c r="G983" i="4"/>
  <c r="G985" i="4"/>
  <c r="G221" i="3"/>
  <c r="V230" i="1"/>
  <c r="M239" i="3"/>
  <c r="G1135" i="4"/>
  <c r="G1164" i="4"/>
  <c r="G1166" i="4"/>
  <c r="K384" i="3"/>
  <c r="C384" i="3" s="1"/>
  <c r="O384" i="1" s="1"/>
  <c r="M384" i="2" s="1"/>
  <c r="G1646" i="4"/>
  <c r="G1670" i="4"/>
  <c r="G1678" i="4"/>
  <c r="K391" i="3"/>
  <c r="C391" i="3"/>
  <c r="O391" i="1" s="1"/>
  <c r="G1682" i="4"/>
  <c r="G1693" i="4"/>
  <c r="G1707" i="4"/>
  <c r="G1711" i="4"/>
  <c r="G1723" i="4"/>
  <c r="G1731" i="4"/>
  <c r="G1743" i="4"/>
  <c r="G1762" i="4"/>
  <c r="G1769" i="4"/>
  <c r="G1779" i="4"/>
  <c r="G1781" i="4"/>
  <c r="G1789" i="4"/>
  <c r="G1812" i="4"/>
  <c r="K424" i="3"/>
  <c r="C424" i="3"/>
  <c r="O424" i="1" s="1"/>
  <c r="M424" i="2" s="1"/>
  <c r="N424" i="2" s="1"/>
  <c r="H1813" i="4"/>
  <c r="K425" i="3"/>
  <c r="C425" i="3"/>
  <c r="O425" i="1" s="1"/>
  <c r="K426" i="3"/>
  <c r="C426" i="3" s="1"/>
  <c r="O426" i="1" s="1"/>
  <c r="U426" i="1" s="1"/>
  <c r="V426" i="1" s="1"/>
  <c r="K427" i="3"/>
  <c r="C427" i="3"/>
  <c r="O427" i="1" s="1"/>
  <c r="S427" i="1" s="1"/>
  <c r="G1892" i="4"/>
  <c r="G1912" i="4"/>
  <c r="G1924" i="4"/>
  <c r="G1958" i="4"/>
  <c r="K446" i="3"/>
  <c r="C446" i="3"/>
  <c r="O446" i="1" s="1"/>
  <c r="S446" i="1" s="1"/>
  <c r="G2024" i="4"/>
  <c r="K455" i="3"/>
  <c r="C455" i="3" s="1"/>
  <c r="O455" i="1" s="1"/>
  <c r="K458" i="3"/>
  <c r="C458" i="3"/>
  <c r="O458" i="1" s="1"/>
  <c r="G2459" i="4"/>
  <c r="G2488" i="4"/>
  <c r="G2502" i="4"/>
  <c r="G2508" i="4"/>
  <c r="G2518" i="4"/>
  <c r="G2540" i="4"/>
  <c r="G2549" i="4"/>
  <c r="G2558" i="4"/>
  <c r="G2587" i="4"/>
  <c r="G2612" i="4"/>
  <c r="G2614" i="4"/>
  <c r="G2627" i="4"/>
  <c r="G2629" i="4"/>
  <c r="G2639" i="4"/>
  <c r="G2652" i="4"/>
  <c r="G2654" i="4"/>
  <c r="G2659" i="4"/>
  <c r="G2663" i="4"/>
  <c r="G2678" i="4"/>
  <c r="G2682" i="4"/>
  <c r="G2684" i="4"/>
  <c r="K643" i="3"/>
  <c r="C643" i="3"/>
  <c r="O643" i="1" s="1"/>
  <c r="U643" i="1" s="1"/>
  <c r="V643" i="1" s="1"/>
  <c r="G2743" i="4"/>
  <c r="G2779" i="4"/>
  <c r="G2799" i="4"/>
  <c r="G2801" i="4"/>
  <c r="G2806" i="4"/>
  <c r="G2810" i="4"/>
  <c r="G2812" i="4"/>
  <c r="G2817" i="4"/>
  <c r="F2830" i="4"/>
  <c r="G2832" i="4"/>
  <c r="G2833" i="4"/>
  <c r="G2834" i="4"/>
  <c r="G2844" i="4"/>
  <c r="G2846" i="4"/>
  <c r="G2849" i="4"/>
  <c r="G2851" i="4"/>
  <c r="G2852" i="4"/>
  <c r="G2863" i="4"/>
  <c r="G2867" i="4"/>
  <c r="G2869" i="4"/>
  <c r="G2871" i="4"/>
  <c r="G2872" i="4"/>
  <c r="G2873" i="4"/>
  <c r="G2874" i="4"/>
  <c r="G2745" i="4"/>
  <c r="G2747" i="4"/>
  <c r="G2748" i="4"/>
  <c r="G2453" i="4"/>
  <c r="G2454" i="4"/>
  <c r="G631" i="4"/>
  <c r="G640" i="4"/>
  <c r="G730" i="4"/>
  <c r="G517" i="4"/>
  <c r="G1117" i="4"/>
  <c r="F829" i="4"/>
  <c r="G1314" i="4"/>
  <c r="K66" i="3"/>
  <c r="M56" i="3"/>
  <c r="C56" i="3"/>
  <c r="O56" i="1" s="1"/>
  <c r="M669" i="3"/>
  <c r="C669" i="3" s="1"/>
  <c r="O669" i="1" s="1"/>
  <c r="M436" i="3"/>
  <c r="C436" i="3"/>
  <c r="O436" i="1" s="1"/>
  <c r="U436" i="1" s="1"/>
  <c r="V436" i="1" s="1"/>
  <c r="M417" i="3"/>
  <c r="C417" i="3" s="1"/>
  <c r="O417" i="1" s="1"/>
  <c r="M417" i="2" s="1"/>
  <c r="N417" i="2" s="1"/>
  <c r="M475" i="3"/>
  <c r="C475" i="3"/>
  <c r="O475" i="1" s="1"/>
  <c r="M596" i="3"/>
  <c r="C596" i="3" s="1"/>
  <c r="O596" i="1" s="1"/>
  <c r="G269" i="4"/>
  <c r="M688" i="3"/>
  <c r="C688" i="3"/>
  <c r="O688" i="1" s="1"/>
  <c r="G1724" i="4"/>
  <c r="F2962" i="4"/>
  <c r="V133" i="1"/>
  <c r="M156" i="3"/>
  <c r="M199" i="3"/>
  <c r="G969" i="4"/>
  <c r="M119" i="3"/>
  <c r="G520" i="4"/>
  <c r="G804" i="4"/>
  <c r="G1197" i="4"/>
  <c r="G321" i="4"/>
  <c r="G171" i="4"/>
  <c r="F1344" i="4"/>
  <c r="G2079" i="4"/>
  <c r="G2099" i="4"/>
  <c r="G2108" i="4"/>
  <c r="F2115" i="4"/>
  <c r="G2132" i="4"/>
  <c r="G1327" i="4"/>
  <c r="F1341" i="4"/>
  <c r="G1178" i="4"/>
  <c r="G1181" i="4"/>
  <c r="F1252" i="4"/>
  <c r="F2161" i="4"/>
  <c r="G2163" i="4"/>
  <c r="G1262" i="4"/>
  <c r="G2124" i="4"/>
  <c r="F1358" i="4"/>
  <c r="G2965" i="4"/>
  <c r="G41" i="4"/>
  <c r="G1349" i="4"/>
  <c r="C1309" i="4"/>
  <c r="G1278" i="4"/>
  <c r="G1284" i="4"/>
  <c r="G1285" i="4"/>
  <c r="G1286" i="4"/>
  <c r="F1287" i="4"/>
  <c r="G1290" i="4"/>
  <c r="G2136" i="4"/>
  <c r="G2139" i="4"/>
  <c r="G2154" i="4"/>
  <c r="F2140" i="4"/>
  <c r="G2150" i="4"/>
  <c r="G2151" i="4"/>
  <c r="F2143" i="4"/>
  <c r="G2148" i="4"/>
  <c r="G2955" i="4"/>
  <c r="F2956" i="4"/>
  <c r="G2167" i="4"/>
  <c r="G2170" i="4"/>
  <c r="G1596" i="4"/>
  <c r="F1636" i="4"/>
  <c r="G1638" i="4"/>
  <c r="K82" i="3"/>
  <c r="G392" i="4"/>
  <c r="G393" i="4"/>
  <c r="G2936" i="4"/>
  <c r="G2068" i="4"/>
  <c r="G2086" i="4"/>
  <c r="G2903" i="4"/>
  <c r="G2912" i="4"/>
  <c r="G2926" i="4"/>
  <c r="H283" i="4"/>
  <c r="G1455" i="4"/>
  <c r="G1468" i="4"/>
  <c r="G1548" i="4"/>
  <c r="K376" i="3"/>
  <c r="G2393" i="4"/>
  <c r="G2383" i="4"/>
  <c r="G2417" i="4"/>
  <c r="G2060" i="4"/>
  <c r="G2877" i="4"/>
  <c r="G2948" i="4"/>
  <c r="G2941" i="4"/>
  <c r="G437" i="4"/>
  <c r="G444" i="4"/>
  <c r="G101" i="3"/>
  <c r="V113" i="1"/>
  <c r="G506" i="4"/>
  <c r="G509" i="4"/>
  <c r="G511" i="4"/>
  <c r="G691" i="4"/>
  <c r="G695" i="4"/>
  <c r="G697" i="4"/>
  <c r="G700" i="4"/>
  <c r="G789" i="4"/>
  <c r="G797" i="4"/>
  <c r="F807" i="4"/>
  <c r="K176" i="3"/>
  <c r="V188" i="1"/>
  <c r="V192" i="1"/>
  <c r="G988" i="4"/>
  <c r="G996" i="4"/>
  <c r="G1008" i="4"/>
  <c r="F1066" i="4"/>
  <c r="G1089" i="4"/>
  <c r="G1106" i="4"/>
  <c r="G1160" i="4"/>
  <c r="G1664" i="4"/>
  <c r="G1671" i="4"/>
  <c r="G1675" i="4"/>
  <c r="G1681" i="4"/>
  <c r="G1696" i="4"/>
  <c r="G1708" i="4"/>
  <c r="G1713" i="4"/>
  <c r="G1722" i="4"/>
  <c r="F1724" i="4"/>
  <c r="G1771" i="4"/>
  <c r="G1783" i="4"/>
  <c r="H1794" i="4"/>
  <c r="G1813" i="4"/>
  <c r="G1848" i="4"/>
  <c r="H1876" i="4"/>
  <c r="K428" i="3"/>
  <c r="C428" i="3"/>
  <c r="O428" i="1" s="1"/>
  <c r="G1903" i="4"/>
  <c r="G1918" i="4"/>
  <c r="G1922" i="4"/>
  <c r="K439" i="3"/>
  <c r="C439" i="3"/>
  <c r="O439" i="1" s="1"/>
  <c r="U439" i="1" s="1"/>
  <c r="V439" i="1" s="1"/>
  <c r="K441" i="3"/>
  <c r="H1962" i="4"/>
  <c r="K447" i="3"/>
  <c r="C447" i="3" s="1"/>
  <c r="O447" i="1" s="1"/>
  <c r="U447" i="1" s="1"/>
  <c r="V447" i="1" s="1"/>
  <c r="G1982" i="4"/>
  <c r="H1982" i="4"/>
  <c r="K449" i="3"/>
  <c r="C449" i="3"/>
  <c r="O449" i="1" s="1"/>
  <c r="M449" i="2" s="1"/>
  <c r="N449" i="2" s="1"/>
  <c r="G1989" i="4"/>
  <c r="H1989" i="4"/>
  <c r="G1998" i="4"/>
  <c r="K452" i="3"/>
  <c r="G2012" i="4"/>
  <c r="G2465" i="4"/>
  <c r="G2466" i="4"/>
  <c r="G2469" i="4"/>
  <c r="G2470" i="4"/>
  <c r="G2471" i="4"/>
  <c r="G2487" i="4"/>
  <c r="G2499" i="4"/>
  <c r="G2505" i="4"/>
  <c r="G2509" i="4"/>
  <c r="G2514" i="4"/>
  <c r="G2534" i="4"/>
  <c r="G2536" i="4"/>
  <c r="G2546" i="4"/>
  <c r="G2552" i="4"/>
  <c r="G2556" i="4"/>
  <c r="G2576" i="4"/>
  <c r="G2580" i="4"/>
  <c r="G2583" i="4"/>
  <c r="G2584" i="4"/>
  <c r="G2585" i="4"/>
  <c r="G2592" i="4"/>
  <c r="G2594" i="4"/>
  <c r="G2595" i="4"/>
  <c r="G2607" i="4"/>
  <c r="G2609" i="4"/>
  <c r="G2610" i="4"/>
  <c r="G2615" i="4"/>
  <c r="G2617" i="4"/>
  <c r="G2618" i="4"/>
  <c r="G2619" i="4"/>
  <c r="G2620" i="4"/>
  <c r="G2623" i="4"/>
  <c r="G2624" i="4"/>
  <c r="G2625" i="4"/>
  <c r="G2628" i="4"/>
  <c r="G2630" i="4"/>
  <c r="G2634" i="4"/>
  <c r="G2635" i="4"/>
  <c r="G2640" i="4"/>
  <c r="G2644" i="4"/>
  <c r="G2645" i="4"/>
  <c r="G2648" i="4"/>
  <c r="G2649" i="4"/>
  <c r="G2650" i="4"/>
  <c r="G2653" i="4"/>
  <c r="G2658" i="4"/>
  <c r="G2662" i="4"/>
  <c r="G2664" i="4"/>
  <c r="G2668" i="4"/>
  <c r="G2669" i="4"/>
  <c r="G2672" i="4"/>
  <c r="G2673" i="4"/>
  <c r="G2674" i="4"/>
  <c r="G2679" i="4"/>
  <c r="G2683" i="4"/>
  <c r="K642" i="3"/>
  <c r="G2740" i="4"/>
  <c r="G2742" i="4"/>
  <c r="K649" i="3"/>
  <c r="C649" i="3"/>
  <c r="O649" i="1" s="1"/>
  <c r="M649" i="2" s="1"/>
  <c r="N649" i="2" s="1"/>
  <c r="K654" i="3"/>
  <c r="C654" i="3" s="1"/>
  <c r="O654" i="1" s="1"/>
  <c r="G2800" i="4"/>
  <c r="G2802" i="4"/>
  <c r="G2804" i="4"/>
  <c r="G2807" i="4"/>
  <c r="G2811" i="4"/>
  <c r="G2816" i="4"/>
  <c r="K660" i="3"/>
  <c r="G2836" i="4"/>
  <c r="G2848" i="4"/>
  <c r="G2854" i="4"/>
  <c r="G2864" i="4"/>
  <c r="G2868" i="4"/>
  <c r="G2700" i="4"/>
  <c r="G2818" i="4"/>
  <c r="G1116" i="4"/>
  <c r="G163" i="4"/>
  <c r="G914" i="4"/>
  <c r="M14" i="3"/>
  <c r="C67" i="3"/>
  <c r="O67" i="1"/>
  <c r="G229" i="4"/>
  <c r="G588" i="4"/>
  <c r="M19" i="3"/>
  <c r="O19" i="1"/>
  <c r="G406" i="4"/>
  <c r="G308" i="4"/>
  <c r="G241" i="4"/>
  <c r="G66" i="4"/>
  <c r="M53" i="3"/>
  <c r="G166" i="4"/>
  <c r="G260" i="4"/>
  <c r="M109" i="3"/>
  <c r="M169" i="3"/>
  <c r="G928" i="4"/>
  <c r="G735" i="4"/>
  <c r="G677" i="4"/>
  <c r="G854" i="4"/>
  <c r="G859" i="4"/>
  <c r="G1211" i="4"/>
  <c r="F1209" i="4"/>
  <c r="M487" i="3"/>
  <c r="F2129" i="4"/>
  <c r="G2371" i="4"/>
  <c r="K98" i="3"/>
  <c r="G1244" i="4"/>
  <c r="M244" i="3"/>
  <c r="C102" i="3"/>
  <c r="O102" i="1"/>
  <c r="U102" i="1" s="1"/>
  <c r="G1138" i="4"/>
  <c r="G548" i="4"/>
  <c r="M154" i="3"/>
  <c r="M130" i="3"/>
  <c r="F169" i="4"/>
  <c r="G1331" i="4"/>
  <c r="F1329" i="4"/>
  <c r="G1337" i="4"/>
  <c r="F1335" i="4"/>
  <c r="G1339" i="4"/>
  <c r="F1338" i="4"/>
  <c r="F1199" i="4"/>
  <c r="G1201" i="4"/>
  <c r="G1231" i="4"/>
  <c r="Q269" i="3"/>
  <c r="F1227" i="4"/>
  <c r="F8" i="4"/>
  <c r="G10" i="4"/>
  <c r="G61" i="4"/>
  <c r="G1324" i="4"/>
  <c r="F1323" i="4"/>
  <c r="C2156" i="4"/>
  <c r="K85" i="3"/>
  <c r="U91" i="3"/>
  <c r="G419" i="4"/>
  <c r="H427" i="4"/>
  <c r="G1634" i="4"/>
  <c r="I378" i="3"/>
  <c r="G335" i="4"/>
  <c r="G2119" i="4"/>
  <c r="F2118" i="4"/>
  <c r="G2071" i="4"/>
  <c r="F2069" i="4"/>
  <c r="G2902" i="4"/>
  <c r="F2901" i="4"/>
  <c r="M41" i="3"/>
  <c r="G218" i="4"/>
  <c r="H279" i="4"/>
  <c r="G1377" i="4"/>
  <c r="G1557" i="4"/>
  <c r="G1417" i="4"/>
  <c r="G1472" i="4"/>
  <c r="K353" i="3"/>
  <c r="G1555" i="4"/>
  <c r="G2378" i="4"/>
  <c r="F2398" i="4"/>
  <c r="G2400" i="4"/>
  <c r="A2386" i="4"/>
  <c r="A2389" i="4"/>
  <c r="A2392" i="4" s="1"/>
  <c r="A2395" i="4" s="1"/>
  <c r="A2398" i="4" s="1"/>
  <c r="A2401" i="4" s="1"/>
  <c r="A2404" i="4" s="1"/>
  <c r="A2417" i="4" s="1"/>
  <c r="A2433" i="4" s="1"/>
  <c r="A2382" i="4"/>
  <c r="A2385" i="4" s="1"/>
  <c r="G2059" i="4"/>
  <c r="Q462" i="3"/>
  <c r="H435" i="4"/>
  <c r="G445" i="4"/>
  <c r="G475" i="4"/>
  <c r="F472" i="4"/>
  <c r="O107" i="3"/>
  <c r="F485" i="4"/>
  <c r="G488" i="4"/>
  <c r="F500" i="4"/>
  <c r="E115" i="3"/>
  <c r="G503" i="4"/>
  <c r="G115" i="3"/>
  <c r="H116" i="3"/>
  <c r="G512" i="4"/>
  <c r="F514" i="4"/>
  <c r="E157" i="3"/>
  <c r="G760" i="4"/>
  <c r="H784" i="4"/>
  <c r="G801" i="4"/>
  <c r="F795" i="4"/>
  <c r="F972" i="4"/>
  <c r="G975" i="4"/>
  <c r="G990" i="4"/>
  <c r="G994" i="4"/>
  <c r="G1053" i="4"/>
  <c r="G1957" i="4"/>
  <c r="F1956" i="4"/>
  <c r="G2023" i="4"/>
  <c r="F2022" i="4"/>
  <c r="G574" i="4"/>
  <c r="F571" i="4"/>
  <c r="F1416" i="4"/>
  <c r="F1570" i="4"/>
  <c r="G1477" i="4"/>
  <c r="G1366" i="4"/>
  <c r="F2953" i="4"/>
  <c r="F1190" i="4"/>
  <c r="F532" i="4"/>
  <c r="G1486" i="4"/>
  <c r="G420" i="4"/>
  <c r="F59" i="4"/>
  <c r="F1575" i="4"/>
  <c r="Q365" i="3"/>
  <c r="G1479" i="4"/>
  <c r="G348" i="3"/>
  <c r="F1470" i="4"/>
  <c r="F1445" i="4"/>
  <c r="F1430" i="4"/>
  <c r="F1419" i="4"/>
  <c r="H325" i="3"/>
  <c r="F1368" i="4"/>
  <c r="F1556" i="4"/>
  <c r="F1544" i="4"/>
  <c r="F217" i="4"/>
  <c r="U684" i="3"/>
  <c r="F2910" i="4"/>
  <c r="G2085" i="4"/>
  <c r="F2935" i="4"/>
  <c r="E378" i="3"/>
  <c r="H420" i="4"/>
  <c r="F1639" i="4"/>
  <c r="G2957" i="4"/>
  <c r="F36" i="4"/>
  <c r="F1425" i="4"/>
  <c r="G516" i="4"/>
  <c r="F2895" i="4"/>
  <c r="F2078" i="4"/>
  <c r="F1241" i="4"/>
  <c r="E568" i="3"/>
  <c r="H568" i="3"/>
  <c r="C76" i="3"/>
  <c r="O76" i="1"/>
  <c r="S76" i="1" s="1"/>
  <c r="U462" i="3"/>
  <c r="E232" i="3"/>
  <c r="F2057" i="4"/>
  <c r="F415" i="4"/>
  <c r="G1343" i="4"/>
  <c r="G487" i="4"/>
  <c r="F2377" i="4"/>
  <c r="F45" i="4"/>
  <c r="G2117" i="4"/>
  <c r="F1049" i="4"/>
  <c r="V127" i="1"/>
  <c r="G441" i="4"/>
  <c r="G455" i="4"/>
  <c r="G99" i="3"/>
  <c r="G2056" i="4"/>
  <c r="G781" i="4"/>
  <c r="F2149" i="4"/>
  <c r="M282" i="3"/>
  <c r="F1265" i="4"/>
  <c r="G314" i="4"/>
  <c r="F2182" i="4"/>
  <c r="G1068" i="4"/>
  <c r="M18" i="3"/>
  <c r="G2141" i="4"/>
  <c r="Y133" i="3"/>
  <c r="G578" i="4"/>
  <c r="G1242" i="4"/>
  <c r="C77" i="3"/>
  <c r="O77" i="1"/>
  <c r="G238" i="4"/>
  <c r="M75" i="3"/>
  <c r="G981" i="4"/>
  <c r="G1126" i="4"/>
  <c r="M163" i="3"/>
  <c r="M197" i="3"/>
  <c r="G925" i="4"/>
  <c r="F1270" i="4"/>
  <c r="G1272" i="4"/>
  <c r="E70" i="3"/>
  <c r="C70" i="3" s="1"/>
  <c r="G69" i="4"/>
  <c r="F33" i="4"/>
  <c r="G20" i="4"/>
  <c r="F18" i="4"/>
  <c r="G48" i="4"/>
  <c r="F1208" i="4"/>
  <c r="G12" i="4"/>
  <c r="F2134" i="4"/>
  <c r="G2169" i="4"/>
  <c r="F2168" i="4"/>
  <c r="F1594" i="4"/>
  <c r="G1595" i="4"/>
  <c r="G1643" i="4"/>
  <c r="F1642" i="4"/>
  <c r="G365" i="4"/>
  <c r="G84" i="3"/>
  <c r="G395" i="4"/>
  <c r="G427" i="4"/>
  <c r="G1303" i="4"/>
  <c r="F1302" i="4"/>
  <c r="G2067" i="4"/>
  <c r="F2066" i="4"/>
  <c r="G2113" i="4"/>
  <c r="F2112" i="4"/>
  <c r="G2919" i="4"/>
  <c r="F2918" i="4"/>
  <c r="G2928" i="4"/>
  <c r="F2927" i="4"/>
  <c r="G1376" i="4"/>
  <c r="F1375" i="4"/>
  <c r="G1461" i="4"/>
  <c r="G1369" i="4"/>
  <c r="G320" i="3"/>
  <c r="K322" i="3"/>
  <c r="G1392" i="4"/>
  <c r="F2222" i="4"/>
  <c r="G2347" i="4"/>
  <c r="F2344" i="4"/>
  <c r="H560" i="3"/>
  <c r="G2311" i="4"/>
  <c r="G2328" i="4"/>
  <c r="F2327" i="4"/>
  <c r="G1602" i="4"/>
  <c r="G1604" i="4"/>
  <c r="K377" i="3"/>
  <c r="G2404" i="4"/>
  <c r="G1352" i="4"/>
  <c r="F1351" i="4"/>
  <c r="G2179" i="4"/>
  <c r="F2178" i="4"/>
  <c r="G450" i="4"/>
  <c r="F469" i="4"/>
  <c r="G471" i="4"/>
  <c r="H599" i="4"/>
  <c r="G599" i="4"/>
  <c r="V151" i="1"/>
  <c r="G684" i="4"/>
  <c r="G738" i="4"/>
  <c r="G754" i="4"/>
  <c r="G867" i="4"/>
  <c r="G1003" i="4"/>
  <c r="F1004" i="4"/>
  <c r="G1018" i="4"/>
  <c r="G1023" i="4"/>
  <c r="F1019" i="4"/>
  <c r="G1032" i="4"/>
  <c r="G1041" i="4"/>
  <c r="G1071" i="4"/>
  <c r="F1069" i="4"/>
  <c r="G1102" i="4"/>
  <c r="F1099" i="4"/>
  <c r="G1170" i="4"/>
  <c r="G1661" i="4"/>
  <c r="F1656" i="4"/>
  <c r="G1709" i="4"/>
  <c r="G395" i="3"/>
  <c r="G2515" i="4"/>
  <c r="F2513" i="4"/>
  <c r="G2613" i="4"/>
  <c r="F2611" i="4"/>
  <c r="G2826" i="4"/>
  <c r="F2825" i="4"/>
  <c r="H840" i="4"/>
  <c r="G194" i="4"/>
  <c r="G200" i="4"/>
  <c r="Q330" i="3"/>
  <c r="M337" i="3"/>
  <c r="C337" i="3"/>
  <c r="O337" i="1" s="1"/>
  <c r="M388" i="3"/>
  <c r="M695" i="3"/>
  <c r="M372" i="3"/>
  <c r="G1787" i="4"/>
  <c r="G1810" i="4"/>
  <c r="G1639" i="4"/>
  <c r="G2248" i="4"/>
  <c r="M594" i="3"/>
  <c r="C594" i="3"/>
  <c r="O594" i="1" s="1"/>
  <c r="S594" i="1" s="1"/>
  <c r="M393" i="3"/>
  <c r="C393" i="3"/>
  <c r="O393" i="1" s="1"/>
  <c r="G1959" i="4"/>
  <c r="G1929" i="4"/>
  <c r="M517" i="3"/>
  <c r="M601" i="3"/>
  <c r="C601" i="3"/>
  <c r="O601" i="1" s="1"/>
  <c r="M299" i="3"/>
  <c r="C299" i="3" s="1"/>
  <c r="O299" i="1" s="1"/>
  <c r="M299" i="2" s="1"/>
  <c r="N299" i="2" s="1"/>
  <c r="C406" i="3"/>
  <c r="O406" i="1"/>
  <c r="M406" i="2" s="1"/>
  <c r="N406" i="2" s="1"/>
  <c r="S383" i="3"/>
  <c r="S382" i="3"/>
  <c r="S297" i="3" s="1"/>
  <c r="H383" i="3"/>
  <c r="M291" i="3"/>
  <c r="C291" i="3"/>
  <c r="O291" i="1" s="1"/>
  <c r="M291" i="2" s="1"/>
  <c r="N291" i="2" s="1"/>
  <c r="M207" i="3"/>
  <c r="C207" i="3" s="1"/>
  <c r="O207" i="1" s="1"/>
  <c r="G2333" i="4"/>
  <c r="G2288" i="4"/>
  <c r="M287" i="3"/>
  <c r="C287" i="3"/>
  <c r="O287" i="1" s="1"/>
  <c r="M502" i="3"/>
  <c r="C502" i="3" s="1"/>
  <c r="O502" i="1" s="1"/>
  <c r="U502" i="1" s="1"/>
  <c r="M615" i="3"/>
  <c r="C615" i="3" s="1"/>
  <c r="O615" i="1" s="1"/>
  <c r="M168" i="3"/>
  <c r="C168" i="3"/>
  <c r="O168" i="1" s="1"/>
  <c r="F2125" i="4"/>
  <c r="M555" i="3"/>
  <c r="M524" i="3"/>
  <c r="C524" i="3" s="1"/>
  <c r="O524" i="1" s="1"/>
  <c r="M429" i="3"/>
  <c r="C429" i="3"/>
  <c r="O429" i="1" s="1"/>
  <c r="M429" i="2" s="1"/>
  <c r="N429" i="2" s="1"/>
  <c r="M338" i="3"/>
  <c r="C338" i="3"/>
  <c r="O338" i="1" s="1"/>
  <c r="U338" i="1" s="1"/>
  <c r="M412" i="3"/>
  <c r="C412" i="3"/>
  <c r="O412" i="1" s="1"/>
  <c r="C150" i="3"/>
  <c r="M677" i="3"/>
  <c r="C677" i="3"/>
  <c r="O677" i="1" s="1"/>
  <c r="M390" i="3"/>
  <c r="C390" i="3" s="1"/>
  <c r="S267" i="3"/>
  <c r="C267" i="3" s="1"/>
  <c r="O267" i="1" s="1"/>
  <c r="U267" i="1" s="1"/>
  <c r="W164" i="3"/>
  <c r="G2081" i="4"/>
  <c r="M516" i="3"/>
  <c r="C516" i="3" s="1"/>
  <c r="C49" i="3"/>
  <c r="O49" i="1" s="1"/>
  <c r="M437" i="3"/>
  <c r="C437" i="3" s="1"/>
  <c r="O437" i="1" s="1"/>
  <c r="M544" i="3"/>
  <c r="C544" i="3"/>
  <c r="O544" i="1" s="1"/>
  <c r="W627" i="3"/>
  <c r="C627" i="3" s="1"/>
  <c r="O627" i="1" s="1"/>
  <c r="M363" i="3"/>
  <c r="M231" i="3"/>
  <c r="C231" i="3" s="1"/>
  <c r="M529" i="3"/>
  <c r="C529" i="3" s="1"/>
  <c r="O529" i="1" s="1"/>
  <c r="U529" i="1" s="1"/>
  <c r="G1279" i="4"/>
  <c r="G491" i="4"/>
  <c r="G39" i="4"/>
  <c r="G2349" i="4"/>
  <c r="G14" i="4"/>
  <c r="M477" i="3"/>
  <c r="C477" i="3"/>
  <c r="O477" i="1" s="1"/>
  <c r="U477" i="1" s="1"/>
  <c r="M430" i="3"/>
  <c r="M620" i="3"/>
  <c r="C620" i="3" s="1"/>
  <c r="O620" i="1" s="1"/>
  <c r="D634" i="3"/>
  <c r="C634" i="3"/>
  <c r="O634" i="1" s="1"/>
  <c r="M252" i="3"/>
  <c r="M474" i="3"/>
  <c r="C474" i="3"/>
  <c r="O474" i="1" s="1"/>
  <c r="W432" i="3"/>
  <c r="M288" i="3"/>
  <c r="C288" i="3" s="1"/>
  <c r="O288" i="1" s="1"/>
  <c r="G2541" i="4"/>
  <c r="C523" i="3"/>
  <c r="O523" i="1" s="1"/>
  <c r="G1009" i="4"/>
  <c r="G24" i="4"/>
  <c r="G27" i="4"/>
  <c r="G2165" i="4"/>
  <c r="G2078" i="4"/>
  <c r="C69" i="3"/>
  <c r="O69" i="1"/>
  <c r="G1570" i="4"/>
  <c r="M602" i="3"/>
  <c r="C602" i="3" s="1"/>
  <c r="O602" i="1" s="1"/>
  <c r="U602" i="1" s="1"/>
  <c r="V602" i="1" s="1"/>
  <c r="M205" i="3"/>
  <c r="W625" i="3"/>
  <c r="C625" i="3" s="1"/>
  <c r="O625" i="1" s="1"/>
  <c r="U625" i="1" s="1"/>
  <c r="V625" i="1" s="1"/>
  <c r="G2294" i="4"/>
  <c r="M413" i="3"/>
  <c r="G2560" i="4"/>
  <c r="M630" i="3"/>
  <c r="C630" i="3" s="1"/>
  <c r="O630" i="1" s="1"/>
  <c r="S630" i="1" s="1"/>
  <c r="G1183" i="4"/>
  <c r="M588" i="3"/>
  <c r="C588" i="3"/>
  <c r="O588" i="1" s="1"/>
  <c r="G1445" i="4"/>
  <c r="C68" i="3"/>
  <c r="G2270" i="4"/>
  <c r="G432" i="4"/>
  <c r="F49" i="4"/>
  <c r="G862" i="4"/>
  <c r="G1755" i="4"/>
  <c r="M24" i="3"/>
  <c r="C24" i="3" s="1"/>
  <c r="G834" i="4"/>
  <c r="G2109" i="4"/>
  <c r="M206" i="3"/>
  <c r="C38" i="3"/>
  <c r="O38" i="1"/>
  <c r="M38" i="2" s="1"/>
  <c r="G2265" i="4"/>
  <c r="G2242" i="4"/>
  <c r="G2395" i="4"/>
  <c r="M23" i="3"/>
  <c r="G1024" i="4"/>
  <c r="M433" i="3"/>
  <c r="C433" i="3"/>
  <c r="O433" i="1" s="1"/>
  <c r="M639" i="3"/>
  <c r="C639" i="3" s="1"/>
  <c r="O639" i="1" s="1"/>
  <c r="M639" i="2" s="1"/>
  <c r="N639" i="2" s="1"/>
  <c r="M398" i="3"/>
  <c r="C398" i="3"/>
  <c r="O398" i="1" s="1"/>
  <c r="G2273" i="4"/>
  <c r="K166" i="3"/>
  <c r="W637" i="3"/>
  <c r="C637" i="3" s="1"/>
  <c r="O637" i="1" s="1"/>
  <c r="H640" i="3"/>
  <c r="H578" i="3"/>
  <c r="K175" i="3"/>
  <c r="C175" i="3"/>
  <c r="G2130" i="4"/>
  <c r="W216" i="3"/>
  <c r="W208" i="3" s="1"/>
  <c r="M540" i="3"/>
  <c r="G585" i="4"/>
  <c r="G795" i="4"/>
  <c r="G2038" i="4"/>
  <c r="G2225" i="4"/>
  <c r="G563" i="4"/>
  <c r="G1467" i="4"/>
  <c r="G625" i="4"/>
  <c r="G1585" i="4"/>
  <c r="D210" i="3"/>
  <c r="G2354" i="4"/>
  <c r="G2202" i="4"/>
  <c r="G161" i="4"/>
  <c r="K180" i="3"/>
  <c r="C180" i="3"/>
  <c r="O180" i="1" s="1"/>
  <c r="M512" i="3"/>
  <c r="E549" i="3"/>
  <c r="M610" i="3"/>
  <c r="C610" i="3" s="1"/>
  <c r="O610" i="1" s="1"/>
  <c r="G2685" i="4"/>
  <c r="W657" i="3"/>
  <c r="C657" i="3" s="1"/>
  <c r="O657" i="1" s="1"/>
  <c r="G2193" i="4"/>
  <c r="G1439" i="4"/>
  <c r="G1736" i="4"/>
  <c r="W658" i="3"/>
  <c r="C658" i="3" s="1"/>
  <c r="O658" i="1" s="1"/>
  <c r="U658" i="1" s="1"/>
  <c r="V658" i="1" s="1"/>
  <c r="M557" i="3"/>
  <c r="G1580" i="4"/>
  <c r="G2222" i="4"/>
  <c r="G2855" i="4"/>
  <c r="G556" i="4"/>
  <c r="M407" i="3"/>
  <c r="C407" i="3" s="1"/>
  <c r="O407" i="1" s="1"/>
  <c r="S407" i="1" s="1"/>
  <c r="E640" i="3"/>
  <c r="M572" i="3"/>
  <c r="G1575" i="4"/>
  <c r="M569" i="3"/>
  <c r="M552" i="3"/>
  <c r="C552" i="3" s="1"/>
  <c r="O552" i="1" s="1"/>
  <c r="M612" i="3"/>
  <c r="C612" i="3"/>
  <c r="O612" i="1" s="1"/>
  <c r="U612" i="1" s="1"/>
  <c r="V612" i="1" s="1"/>
  <c r="G2492" i="4"/>
  <c r="M589" i="3"/>
  <c r="C589" i="3"/>
  <c r="O589" i="1" s="1"/>
  <c r="M495" i="3"/>
  <c r="C495" i="3" s="1"/>
  <c r="O495" i="1" s="1"/>
  <c r="M598" i="3"/>
  <c r="C598" i="3"/>
  <c r="O598" i="1" s="1"/>
  <c r="M317" i="3"/>
  <c r="C317" i="3" s="1"/>
  <c r="O317" i="1" s="1"/>
  <c r="K383" i="3"/>
  <c r="M213" i="3"/>
  <c r="C213" i="3" s="1"/>
  <c r="D622" i="3"/>
  <c r="C622" i="3" s="1"/>
  <c r="O622" i="1" s="1"/>
  <c r="G2688" i="4"/>
  <c r="M374" i="3"/>
  <c r="E626" i="3"/>
  <c r="C626" i="3" s="1"/>
  <c r="O626" i="1" s="1"/>
  <c r="M626" i="2" s="1"/>
  <c r="N626" i="2" s="1"/>
  <c r="M306" i="3"/>
  <c r="C306" i="3"/>
  <c r="O306" i="1" s="1"/>
  <c r="S306" i="1" s="1"/>
  <c r="M467" i="3"/>
  <c r="C467" i="3"/>
  <c r="O467" i="1" s="1"/>
  <c r="M290" i="3"/>
  <c r="G1120" i="4"/>
  <c r="V201" i="1"/>
  <c r="G1448" i="4"/>
  <c r="M586" i="3"/>
  <c r="C586" i="3" s="1"/>
  <c r="O586" i="1" s="1"/>
  <c r="M586" i="2" s="1"/>
  <c r="G2321" i="4"/>
  <c r="F2881" i="4"/>
  <c r="M674" i="3"/>
  <c r="G1410" i="4"/>
  <c r="W97" i="3"/>
  <c r="W96" i="3" s="1"/>
  <c r="M235" i="3"/>
  <c r="M392" i="3"/>
  <c r="C392" i="3"/>
  <c r="O392" i="1" s="1"/>
  <c r="M392" i="2" s="1"/>
  <c r="N392" i="2" s="1"/>
  <c r="M146" i="3"/>
  <c r="C146" i="3" s="1"/>
  <c r="O146" i="1" s="1"/>
  <c r="D227" i="3"/>
  <c r="C227" i="3"/>
  <c r="O227" i="1" s="1"/>
  <c r="K181" i="3"/>
  <c r="C181" i="3" s="1"/>
  <c r="O181" i="1" s="1"/>
  <c r="W647" i="3"/>
  <c r="C647" i="3"/>
  <c r="O647" i="1" s="1"/>
  <c r="G1908" i="4"/>
  <c r="M574" i="3"/>
  <c r="M571" i="3"/>
  <c r="M538" i="3"/>
  <c r="C538" i="3"/>
  <c r="O538" i="1" s="1"/>
  <c r="M538" i="2" s="1"/>
  <c r="N538" i="2" s="1"/>
  <c r="G2364" i="4"/>
  <c r="C562" i="3"/>
  <c r="M527" i="3"/>
  <c r="C527" i="3" s="1"/>
  <c r="O527" i="1" s="1"/>
  <c r="U527" i="1" s="1"/>
  <c r="M525" i="3"/>
  <c r="C367" i="3"/>
  <c r="O367" i="1"/>
  <c r="M367" i="2" s="1"/>
  <c r="N367" i="2" s="1"/>
  <c r="M359" i="3"/>
  <c r="C89" i="3"/>
  <c r="O89" i="1" s="1"/>
  <c r="S89" i="1" s="1"/>
  <c r="M548" i="3"/>
  <c r="M409" i="3"/>
  <c r="G1541" i="4"/>
  <c r="I640" i="3"/>
  <c r="C533" i="3"/>
  <c r="O533" i="1"/>
  <c r="S533" i="1" s="1"/>
  <c r="C63" i="3"/>
  <c r="G2386" i="4"/>
  <c r="D78" i="3"/>
  <c r="C78" i="3" s="1"/>
  <c r="O78" i="1" s="1"/>
  <c r="S78" i="1" s="1"/>
  <c r="M659" i="3"/>
  <c r="C659" i="3" s="1"/>
  <c r="O659" i="1" s="1"/>
  <c r="M638" i="3"/>
  <c r="C638" i="3"/>
  <c r="O638" i="1" s="1"/>
  <c r="U638" i="1" s="1"/>
  <c r="V638" i="1" s="1"/>
  <c r="M616" i="3"/>
  <c r="C616" i="3" s="1"/>
  <c r="O616" i="1" s="1"/>
  <c r="E621" i="3"/>
  <c r="E617" i="3"/>
  <c r="G223" i="4"/>
  <c r="G2898" i="4"/>
  <c r="G1544" i="4"/>
  <c r="G2049" i="4"/>
  <c r="C80" i="3"/>
  <c r="O80" i="1"/>
  <c r="O172" i="1"/>
  <c r="G1425" i="4"/>
  <c r="G2522" i="4"/>
  <c r="G2950" i="4"/>
  <c r="M652" i="3"/>
  <c r="C652" i="3"/>
  <c r="O652" i="1" s="1"/>
  <c r="U652" i="1" s="1"/>
  <c r="V652" i="1" s="1"/>
  <c r="G2892" i="4"/>
  <c r="W665" i="3"/>
  <c r="C665" i="3"/>
  <c r="O665" i="1" s="1"/>
  <c r="V186" i="1"/>
  <c r="C40" i="3"/>
  <c r="O40" i="1"/>
  <c r="M212" i="3"/>
  <c r="C212" i="3"/>
  <c r="O212" i="1" s="1"/>
  <c r="E519" i="3"/>
  <c r="M403" i="3"/>
  <c r="C403" i="3"/>
  <c r="O403" i="1" s="1"/>
  <c r="M255" i="3"/>
  <c r="G647" i="4"/>
  <c r="M351" i="3"/>
  <c r="M584" i="3"/>
  <c r="C584" i="3"/>
  <c r="O584" i="1" s="1"/>
  <c r="S584" i="1" s="1"/>
  <c r="G1986" i="4"/>
  <c r="G1926" i="4"/>
  <c r="M435" i="3"/>
  <c r="C435" i="3"/>
  <c r="O435" i="1" s="1"/>
  <c r="U435" i="1" s="1"/>
  <c r="V435" i="1" s="1"/>
  <c r="E408" i="3"/>
  <c r="G1733" i="4"/>
  <c r="G580" i="4"/>
  <c r="F2938" i="4"/>
  <c r="M696" i="3"/>
  <c r="M570" i="3"/>
  <c r="C570" i="3"/>
  <c r="O570" i="1" s="1"/>
  <c r="G2374" i="4"/>
  <c r="M553" i="3"/>
  <c r="C553" i="3"/>
  <c r="O553" i="1" s="1"/>
  <c r="G2282" i="4"/>
  <c r="I528" i="3"/>
  <c r="G1480" i="4"/>
  <c r="Q333" i="3"/>
  <c r="G403" i="4"/>
  <c r="C125" i="3"/>
  <c r="O125" i="1"/>
  <c r="U125" i="1" s="1"/>
  <c r="M585" i="3"/>
  <c r="C585" i="3" s="1"/>
  <c r="O585" i="1" s="1"/>
  <c r="U585" i="1" s="1"/>
  <c r="V585" i="1" s="1"/>
  <c r="G151" i="4"/>
  <c r="G2907" i="4"/>
  <c r="G1698" i="4"/>
  <c r="C387" i="3"/>
  <c r="O387" i="1" s="1"/>
  <c r="U387" i="1" s="1"/>
  <c r="V387" i="1" s="1"/>
  <c r="C201" i="3"/>
  <c r="O201" i="1" s="1"/>
  <c r="S201" i="1" s="1"/>
  <c r="G2152" i="4"/>
  <c r="G1730" i="4"/>
  <c r="G2236" i="4"/>
  <c r="M663" i="3"/>
  <c r="C663" i="3" s="1"/>
  <c r="O663" i="1" s="1"/>
  <c r="U663" i="1" s="1"/>
  <c r="V663" i="1" s="1"/>
  <c r="G2481" i="4"/>
  <c r="G1295" i="4"/>
  <c r="E607" i="3"/>
  <c r="C326" i="3"/>
  <c r="O326" i="1" s="1"/>
  <c r="S326" i="1" s="1"/>
  <c r="G1442" i="4"/>
  <c r="M482" i="3"/>
  <c r="C363" i="3"/>
  <c r="O363" i="1"/>
  <c r="U363" i="1" s="1"/>
  <c r="G1273" i="4"/>
  <c r="Y32" i="3"/>
  <c r="G2458" i="4"/>
  <c r="V176" i="1"/>
  <c r="C672" i="3"/>
  <c r="C671" i="3" s="1"/>
  <c r="M246" i="3"/>
  <c r="C246" i="3" s="1"/>
  <c r="O246" i="1" s="1"/>
  <c r="M246" i="2" s="1"/>
  <c r="N246" i="2" s="1"/>
  <c r="G2297" i="4"/>
  <c r="G2300" i="4"/>
  <c r="E536" i="3"/>
  <c r="G1232" i="4"/>
  <c r="G1027" i="4"/>
  <c r="G2324" i="4"/>
  <c r="G2359" i="4"/>
  <c r="G722" i="4"/>
  <c r="G1056" i="4"/>
  <c r="H208" i="3"/>
  <c r="M215" i="3"/>
  <c r="C131" i="3"/>
  <c r="G463" i="4"/>
  <c r="G2401" i="4"/>
  <c r="M567" i="3"/>
  <c r="C567" i="3"/>
  <c r="O567" i="1" s="1"/>
  <c r="E556" i="3"/>
  <c r="Q510" i="3"/>
  <c r="C559" i="3"/>
  <c r="O559" i="1" s="1"/>
  <c r="U559" i="1" s="1"/>
  <c r="M546" i="3"/>
  <c r="C534" i="3"/>
  <c r="O534" i="1" s="1"/>
  <c r="S534" i="1" s="1"/>
  <c r="M532" i="3"/>
  <c r="C354" i="3"/>
  <c r="O354" i="1" s="1"/>
  <c r="G1419" i="4"/>
  <c r="G1422" i="4"/>
  <c r="G2089" i="4"/>
  <c r="M311" i="3"/>
  <c r="C311" i="3"/>
  <c r="O311" i="1" s="1"/>
  <c r="M311" i="2"/>
  <c r="N311" i="2" s="1"/>
  <c r="C144" i="3"/>
  <c r="F139" i="3"/>
  <c r="D635" i="3"/>
  <c r="C635" i="3"/>
  <c r="O635" i="1" s="1"/>
  <c r="S635" i="1" s="1"/>
  <c r="G98" i="4"/>
  <c r="M196" i="3"/>
  <c r="C196" i="3" s="1"/>
  <c r="H992" i="4"/>
  <c r="K209" i="3"/>
  <c r="Q219" i="3"/>
  <c r="G2596" i="4"/>
  <c r="G2472" i="4"/>
  <c r="C217" i="3"/>
  <c r="O217" i="1" s="1"/>
  <c r="M217" i="2" s="1"/>
  <c r="N217" i="2" s="1"/>
  <c r="G2882" i="4"/>
  <c r="G2210" i="4"/>
  <c r="G2106" i="4"/>
  <c r="G1807" i="4"/>
  <c r="G568" i="4"/>
  <c r="C364" i="3"/>
  <c r="O364" i="1"/>
  <c r="C515" i="3"/>
  <c r="O515" i="1"/>
  <c r="U515" i="1" s="1"/>
  <c r="M253" i="3"/>
  <c r="M270" i="3"/>
  <c r="C270" i="3"/>
  <c r="O270" i="1" s="1"/>
  <c r="S270" i="1"/>
  <c r="M293" i="3"/>
  <c r="C293" i="3"/>
  <c r="O293" i="1" s="1"/>
  <c r="S293" i="1" s="1"/>
  <c r="E350" i="3"/>
  <c r="M373" i="3"/>
  <c r="C373" i="3" s="1"/>
  <c r="M504" i="3"/>
  <c r="C504" i="3" s="1"/>
  <c r="O504" i="1" s="1"/>
  <c r="G1344" i="4"/>
  <c r="M329" i="3"/>
  <c r="C329" i="3" s="1"/>
  <c r="O329" i="1" s="1"/>
  <c r="G1784" i="4"/>
  <c r="G1914" i="4"/>
  <c r="K184" i="3"/>
  <c r="C184" i="3"/>
  <c r="O184" i="1" s="1"/>
  <c r="M184" i="2" s="1"/>
  <c r="N184" i="2" s="1"/>
  <c r="M411" i="3"/>
  <c r="C411" i="3" s="1"/>
  <c r="O411" i="1" s="1"/>
  <c r="S411" i="1" s="1"/>
  <c r="G1744" i="4"/>
  <c r="G2228" i="4"/>
  <c r="M362" i="3"/>
  <c r="M623" i="3"/>
  <c r="C623" i="3"/>
  <c r="O623" i="1" s="1"/>
  <c r="C42" i="3"/>
  <c r="O42" i="1" s="1"/>
  <c r="S42" i="1" s="1"/>
  <c r="G1081" i="4"/>
  <c r="G2572" i="4"/>
  <c r="G1072" i="4"/>
  <c r="M670" i="3"/>
  <c r="C670" i="3" s="1"/>
  <c r="O670" i="1" s="1"/>
  <c r="S670" i="1" s="1"/>
  <c r="W668" i="3"/>
  <c r="C668" i="3" s="1"/>
  <c r="O668" i="1"/>
  <c r="G2783" i="4"/>
  <c r="M593" i="3"/>
  <c r="C593" i="3" s="1"/>
  <c r="O593" i="1" s="1"/>
  <c r="G2254" i="4"/>
  <c r="C187" i="3"/>
  <c r="O187" i="1" s="1"/>
  <c r="S617" i="3"/>
  <c r="C631" i="3"/>
  <c r="O631" i="1"/>
  <c r="C603" i="3"/>
  <c r="O603" i="1"/>
  <c r="U603" i="1" s="1"/>
  <c r="V603" i="1" s="1"/>
  <c r="G2475" i="4"/>
  <c r="G1483" i="4"/>
  <c r="M414" i="3"/>
  <c r="C414" i="3"/>
  <c r="O414" i="1" s="1"/>
  <c r="F2121" i="4"/>
  <c r="E531" i="3"/>
  <c r="C531" i="3"/>
  <c r="G2207" i="4"/>
  <c r="C193" i="3"/>
  <c r="G1311" i="4"/>
  <c r="G2171" i="4"/>
  <c r="M129" i="3"/>
  <c r="C577" i="3"/>
  <c r="C33" i="3"/>
  <c r="C155" i="3"/>
  <c r="M591" i="2"/>
  <c r="N591" i="2"/>
  <c r="C629" i="3"/>
  <c r="O629" i="1"/>
  <c r="M629" i="2" s="1"/>
  <c r="G1393" i="4"/>
  <c r="G622" i="4"/>
  <c r="G1224" i="4"/>
  <c r="E543" i="3"/>
  <c r="M535" i="3"/>
  <c r="C535" i="3" s="1"/>
  <c r="O535" i="1" s="1"/>
  <c r="S535" i="1" s="1"/>
  <c r="G1173" i="4"/>
  <c r="C48" i="3"/>
  <c r="O48" i="1"/>
  <c r="S48" i="1" s="1"/>
  <c r="M704" i="3"/>
  <c r="C705" i="3"/>
  <c r="O705" i="1"/>
  <c r="O704" i="1" s="1"/>
  <c r="G671" i="4"/>
  <c r="M581" i="3"/>
  <c r="C581" i="3"/>
  <c r="O581" i="1" s="1"/>
  <c r="U581" i="1"/>
  <c r="V581" i="1" s="1"/>
  <c r="C242" i="3"/>
  <c r="O242" i="1" s="1"/>
  <c r="C238" i="3"/>
  <c r="O238" i="1" s="1"/>
  <c r="C237" i="3"/>
  <c r="O237" i="1" s="1"/>
  <c r="G1123" i="4"/>
  <c r="G1096" i="4"/>
  <c r="G2942" i="4"/>
  <c r="G2389" i="4"/>
  <c r="D565" i="3"/>
  <c r="M542" i="3"/>
  <c r="C542" i="3"/>
  <c r="O542" i="1" s="1"/>
  <c r="S542" i="1" s="1"/>
  <c r="G2318" i="4"/>
  <c r="M520" i="3"/>
  <c r="G2216" i="4"/>
  <c r="M513" i="3"/>
  <c r="C513" i="3" s="1"/>
  <c r="O513" i="1" s="1"/>
  <c r="M360" i="3"/>
  <c r="G1550" i="4"/>
  <c r="E356" i="3"/>
  <c r="M347" i="3"/>
  <c r="G1436" i="4"/>
  <c r="M345" i="3"/>
  <c r="M344" i="3"/>
  <c r="M319" i="3"/>
  <c r="M464" i="3"/>
  <c r="C464" i="3"/>
  <c r="O464" i="1" s="1"/>
  <c r="S464" i="1" s="1"/>
  <c r="E73" i="3"/>
  <c r="C94" i="3"/>
  <c r="Q73" i="3"/>
  <c r="G353" i="4"/>
  <c r="M285" i="3"/>
  <c r="C285" i="3"/>
  <c r="O285" i="1" s="1"/>
  <c r="U285" i="1" s="1"/>
  <c r="M257" i="3"/>
  <c r="C257" i="3"/>
  <c r="G2063" i="4"/>
  <c r="U459" i="3"/>
  <c r="G1282" i="4"/>
  <c r="G30" i="4"/>
  <c r="G1195" i="4"/>
  <c r="G2726" i="4"/>
  <c r="G283" i="4"/>
  <c r="G2260" i="4"/>
  <c r="E666" i="3"/>
  <c r="G2158" i="4"/>
  <c r="G1676" i="4"/>
  <c r="G1905" i="4"/>
  <c r="G2538" i="4"/>
  <c r="G2510" i="4"/>
  <c r="M691" i="3"/>
  <c r="M690" i="3" s="1"/>
  <c r="M314" i="3"/>
  <c r="C314" i="3" s="1"/>
  <c r="G2336" i="4"/>
  <c r="G2519" i="4"/>
  <c r="G1320" i="4"/>
  <c r="M650" i="3"/>
  <c r="C650" i="3"/>
  <c r="O650" i="1" s="1"/>
  <c r="S650" i="1" s="1"/>
  <c r="G1562" i="4"/>
  <c r="C218" i="3"/>
  <c r="O218" i="1" s="1"/>
  <c r="G1718" i="4"/>
  <c r="G2312" i="4"/>
  <c r="G614" i="4"/>
  <c r="G701" i="4"/>
  <c r="G1727" i="4"/>
  <c r="G837" i="4"/>
  <c r="M506" i="3"/>
  <c r="C506" i="3" s="1"/>
  <c r="G710" i="4"/>
  <c r="C165" i="3"/>
  <c r="C576" i="3"/>
  <c r="O576" i="1" s="1"/>
  <c r="U576" i="1"/>
  <c r="G2143" i="4"/>
  <c r="M229" i="3"/>
  <c r="C229" i="3" s="1"/>
  <c r="O229" i="1" s="1"/>
  <c r="U229" i="1" s="1"/>
  <c r="M450" i="3"/>
  <c r="C450" i="3"/>
  <c r="O450" i="1" s="1"/>
  <c r="M450" i="2"/>
  <c r="N450" i="2" s="1"/>
  <c r="G1258" i="4"/>
  <c r="M396" i="3"/>
  <c r="E135" i="3"/>
  <c r="G2455" i="4"/>
  <c r="M454" i="3"/>
  <c r="C454" i="3" s="1"/>
  <c r="O454" i="1"/>
  <c r="M454" i="2" s="1"/>
  <c r="N454" i="2" s="1"/>
  <c r="E448" i="3"/>
  <c r="C385" i="3"/>
  <c r="O385" i="1" s="1"/>
  <c r="G840" i="4"/>
  <c r="F249" i="3"/>
  <c r="C249" i="3"/>
  <c r="G1063" i="4"/>
  <c r="C183" i="3"/>
  <c r="O183" i="1" s="1"/>
  <c r="M112" i="3"/>
  <c r="M104" i="3"/>
  <c r="I564" i="3"/>
  <c r="G2368" i="4"/>
  <c r="M550" i="3"/>
  <c r="M514" i="3"/>
  <c r="M530" i="3"/>
  <c r="I369" i="3"/>
  <c r="E343" i="3"/>
  <c r="E327" i="3"/>
  <c r="M323" i="3"/>
  <c r="G1457" i="4"/>
  <c r="M687" i="3"/>
  <c r="C687" i="3" s="1"/>
  <c r="O687" i="1" s="1"/>
  <c r="U687" i="1" s="1"/>
  <c r="G2904" i="4"/>
  <c r="M13" i="3"/>
  <c r="M268" i="3"/>
  <c r="C268" i="3" s="1"/>
  <c r="O268" i="1" s="1"/>
  <c r="O35" i="1"/>
  <c r="C167" i="3"/>
  <c r="O167" i="1" s="1"/>
  <c r="U167" i="1" s="1"/>
  <c r="C59" i="3"/>
  <c r="Y208" i="3"/>
  <c r="G564" i="3"/>
  <c r="G2285" i="4"/>
  <c r="G2279" i="4"/>
  <c r="G2276" i="4"/>
  <c r="C81" i="3"/>
  <c r="O81" i="1"/>
  <c r="U81" i="1" s="1"/>
  <c r="W73" i="3"/>
  <c r="C60" i="3"/>
  <c r="O60" i="1"/>
  <c r="S60" i="1" s="1"/>
  <c r="C178" i="3"/>
  <c r="O178" i="1" s="1"/>
  <c r="M595" i="3"/>
  <c r="C595" i="3" s="1"/>
  <c r="O595" i="1"/>
  <c r="U595" i="1" s="1"/>
  <c r="V595" i="1" s="1"/>
  <c r="M179" i="3"/>
  <c r="W628" i="3"/>
  <c r="C628" i="3" s="1"/>
  <c r="O628" i="1"/>
  <c r="G845" i="4"/>
  <c r="G90" i="4"/>
  <c r="G776" i="4"/>
  <c r="C241" i="3"/>
  <c r="G2786" i="4"/>
  <c r="G2251" i="4"/>
  <c r="S632" i="1"/>
  <c r="C571" i="3"/>
  <c r="O571" i="1" s="1"/>
  <c r="C485" i="3"/>
  <c r="O485" i="1" s="1"/>
  <c r="G1403" i="4"/>
  <c r="G1451" i="4"/>
  <c r="C698" i="3"/>
  <c r="C697" i="3" s="1"/>
  <c r="M697" i="3"/>
  <c r="C256" i="3"/>
  <c r="O256" i="1"/>
  <c r="M256" i="2" s="1"/>
  <c r="N256" i="2"/>
  <c r="I139" i="3"/>
  <c r="G2789" i="4"/>
  <c r="G2495" i="4"/>
  <c r="G2489" i="4"/>
  <c r="G2041" i="4"/>
  <c r="M397" i="3"/>
  <c r="C397" i="3" s="1"/>
  <c r="O397" i="1"/>
  <c r="G1084" i="4"/>
  <c r="K195" i="3"/>
  <c r="G903" i="4"/>
  <c r="K185" i="3"/>
  <c r="M111" i="3"/>
  <c r="G2339" i="4"/>
  <c r="M551" i="3"/>
  <c r="G2245" i="4"/>
  <c r="G2239" i="4"/>
  <c r="G2233" i="4"/>
  <c r="G2219" i="4"/>
  <c r="G2186" i="4"/>
  <c r="G1590" i="4"/>
  <c r="G1565" i="4"/>
  <c r="G1430" i="4"/>
  <c r="G1400" i="4"/>
  <c r="G1606" i="4"/>
  <c r="C188" i="3"/>
  <c r="O248" i="1"/>
  <c r="D226" i="3"/>
  <c r="C226" i="3" s="1"/>
  <c r="O226" i="1"/>
  <c r="U226" i="1" s="1"/>
  <c r="M590" i="3"/>
  <c r="C590" i="3" s="1"/>
  <c r="O590" i="1" s="1"/>
  <c r="U590" i="1" s="1"/>
  <c r="V590" i="1" s="1"/>
  <c r="G2478" i="4"/>
  <c r="O231" i="1"/>
  <c r="G2025" i="4"/>
  <c r="U318" i="3"/>
  <c r="G1221" i="4"/>
  <c r="G1361" i="4"/>
  <c r="C405" i="3"/>
  <c r="O405" i="1" s="1"/>
  <c r="U405" i="1" s="1"/>
  <c r="V405" i="1" s="1"/>
  <c r="C607" i="3"/>
  <c r="O607" i="1" s="1"/>
  <c r="E579" i="3"/>
  <c r="V667" i="1"/>
  <c r="G2717" i="4"/>
  <c r="C342" i="3"/>
  <c r="O342" i="1" s="1"/>
  <c r="C359" i="3"/>
  <c r="O359" i="1" s="1"/>
  <c r="O483" i="1"/>
  <c r="K64" i="3"/>
  <c r="G1332" i="4"/>
  <c r="M17" i="3"/>
  <c r="G1299" i="4"/>
  <c r="G1252" i="4"/>
  <c r="G56" i="4"/>
  <c r="G1292" i="4"/>
  <c r="O150" i="1"/>
  <c r="C50" i="3"/>
  <c r="O50" i="1"/>
  <c r="C160" i="3"/>
  <c r="C132" i="3"/>
  <c r="G1354" i="4"/>
  <c r="F1176" i="4"/>
  <c r="G1087" i="4"/>
  <c r="G2516" i="4"/>
  <c r="G2601" i="4"/>
  <c r="G2563" i="4"/>
  <c r="G2525" i="4"/>
  <c r="G2461" i="4"/>
  <c r="O240" i="1"/>
  <c r="S240" i="1"/>
  <c r="C171" i="3"/>
  <c r="O171" i="1"/>
  <c r="G50" i="4"/>
  <c r="G21" i="4"/>
  <c r="M302" i="3"/>
  <c r="C302" i="3"/>
  <c r="O302" i="1" s="1"/>
  <c r="U302" i="1" s="1"/>
  <c r="G1317" i="4"/>
  <c r="G42" i="4"/>
  <c r="M30" i="3"/>
  <c r="C30" i="3"/>
  <c r="C100" i="3"/>
  <c r="C151" i="3"/>
  <c r="C203" i="3"/>
  <c r="C236" i="3"/>
  <c r="C143" i="3"/>
  <c r="O143" i="1"/>
  <c r="S143" i="1" s="1"/>
  <c r="C162" i="3"/>
  <c r="O162" i="1" s="1"/>
  <c r="C113" i="3"/>
  <c r="C127" i="3"/>
  <c r="O127" i="1"/>
  <c r="C192" i="3"/>
  <c r="O192" i="1"/>
  <c r="C36" i="3"/>
  <c r="O36" i="1"/>
  <c r="C222" i="3"/>
  <c r="O222" i="1"/>
  <c r="S222" i="1" s="1"/>
  <c r="M661" i="3"/>
  <c r="C661" i="3" s="1"/>
  <c r="W624" i="3"/>
  <c r="M507" i="3"/>
  <c r="C507" i="3"/>
  <c r="O507" i="1" s="1"/>
  <c r="S507" i="1"/>
  <c r="M686" i="3"/>
  <c r="C686" i="3"/>
  <c r="O686" i="1" s="1"/>
  <c r="G1302" i="4"/>
  <c r="G2168" i="4"/>
  <c r="G1270" i="4"/>
  <c r="G2825" i="4"/>
  <c r="G2611" i="4"/>
  <c r="G2513" i="4"/>
  <c r="G1705" i="4"/>
  <c r="F1645" i="4"/>
  <c r="G2178" i="4"/>
  <c r="G1351" i="4"/>
  <c r="G2927" i="4"/>
  <c r="G2918" i="4"/>
  <c r="G2112" i="4"/>
  <c r="G2066" i="4"/>
  <c r="G1208" i="4"/>
  <c r="G2140" i="4"/>
  <c r="M494" i="3"/>
  <c r="C494" i="3" s="1"/>
  <c r="O494" i="1"/>
  <c r="M494" i="2" s="1"/>
  <c r="N494" i="2"/>
  <c r="G2115" i="4"/>
  <c r="M469" i="3"/>
  <c r="C469" i="3" s="1"/>
  <c r="O469" i="1"/>
  <c r="S469" i="1" s="1"/>
  <c r="F1186" i="4"/>
  <c r="M453" i="3"/>
  <c r="C453" i="3"/>
  <c r="O453" i="1" s="1"/>
  <c r="F443" i="3"/>
  <c r="M681" i="3"/>
  <c r="C681" i="3"/>
  <c r="O681" i="1" s="1"/>
  <c r="M466" i="3"/>
  <c r="C466" i="3" s="1"/>
  <c r="O466" i="1" s="1"/>
  <c r="M481" i="3"/>
  <c r="C481" i="3"/>
  <c r="O481" i="1" s="1"/>
  <c r="G1199" i="4"/>
  <c r="G1338" i="4"/>
  <c r="G1335" i="4"/>
  <c r="G1329" i="4"/>
  <c r="G1629" i="4"/>
  <c r="G1209" i="4"/>
  <c r="G1108" i="4"/>
  <c r="G2835" i="4"/>
  <c r="G2655" i="4"/>
  <c r="G2621" i="4"/>
  <c r="G2616" i="4"/>
  <c r="G2606" i="4"/>
  <c r="G2591" i="4"/>
  <c r="G2575" i="4"/>
  <c r="G2464" i="4"/>
  <c r="C441" i="3"/>
  <c r="O441" i="1"/>
  <c r="U441" i="1" s="1"/>
  <c r="V441" i="1"/>
  <c r="G1902" i="4"/>
  <c r="M400" i="3"/>
  <c r="C400" i="3" s="1"/>
  <c r="O400" i="1" s="1"/>
  <c r="G1721" i="4"/>
  <c r="G1695" i="4"/>
  <c r="G1679" i="4"/>
  <c r="G1663" i="4"/>
  <c r="G1104" i="4"/>
  <c r="M223" i="3"/>
  <c r="C176" i="3"/>
  <c r="O176" i="1"/>
  <c r="C376" i="3"/>
  <c r="G1547" i="4"/>
  <c r="G1454" i="4"/>
  <c r="G2910" i="4"/>
  <c r="G2935" i="4"/>
  <c r="M379" i="3"/>
  <c r="C379" i="3" s="1"/>
  <c r="G2146" i="4"/>
  <c r="M492" i="3"/>
  <c r="C492" i="3"/>
  <c r="O492" i="1" s="1"/>
  <c r="G1276" i="4"/>
  <c r="G1347" i="4"/>
  <c r="M316" i="3"/>
  <c r="F1357" i="4"/>
  <c r="M276" i="3"/>
  <c r="C276" i="3" s="1"/>
  <c r="O276" i="1" s="1"/>
  <c r="S276" i="1" s="1"/>
  <c r="M309" i="3"/>
  <c r="C309" i="3" s="1"/>
  <c r="M480" i="3"/>
  <c r="C480" i="3"/>
  <c r="O480" i="1" s="1"/>
  <c r="G2845" i="4"/>
  <c r="G2161" i="4"/>
  <c r="G263" i="4"/>
  <c r="G1666" i="4"/>
  <c r="C413" i="3"/>
  <c r="O413" i="1" s="1"/>
  <c r="M413" i="2" s="1"/>
  <c r="N413" i="2" s="1"/>
  <c r="C422" i="3"/>
  <c r="O422" i="1" s="1"/>
  <c r="G2665" i="4"/>
  <c r="G2670" i="4"/>
  <c r="G2808" i="4"/>
  <c r="G2813" i="4"/>
  <c r="M177" i="3"/>
  <c r="W662" i="3"/>
  <c r="C662" i="3"/>
  <c r="O662" i="1" s="1"/>
  <c r="G2798" i="4"/>
  <c r="G2680" i="4"/>
  <c r="G2636" i="4"/>
  <c r="G2586" i="4"/>
  <c r="G2547" i="4"/>
  <c r="G2507" i="4"/>
  <c r="G2501" i="4"/>
  <c r="G1911" i="4"/>
  <c r="G1773" i="4"/>
  <c r="G1761" i="4"/>
  <c r="G1692" i="4"/>
  <c r="G1163" i="4"/>
  <c r="C239" i="3"/>
  <c r="O239" i="1" s="1"/>
  <c r="C221" i="3"/>
  <c r="O221" i="1" s="1"/>
  <c r="G982" i="4"/>
  <c r="V202" i="1"/>
  <c r="G917" i="4"/>
  <c r="G878" i="4"/>
  <c r="G2931" i="4"/>
  <c r="G2175" i="4"/>
  <c r="M460" i="3"/>
  <c r="G1433" i="4"/>
  <c r="G2100" i="4"/>
  <c r="M470" i="3"/>
  <c r="C470" i="3"/>
  <c r="O470" i="1" s="1"/>
  <c r="G370" i="3"/>
  <c r="G1673" i="4"/>
  <c r="G2830" i="4"/>
  <c r="C401" i="3"/>
  <c r="O401" i="1" s="1"/>
  <c r="S401" i="1" s="1"/>
  <c r="Q383" i="3"/>
  <c r="C170" i="3"/>
  <c r="O170" i="1" s="1"/>
  <c r="U170" i="1" s="1"/>
  <c r="C695" i="3"/>
  <c r="O695" i="1"/>
  <c r="C272" i="3"/>
  <c r="O272" i="1"/>
  <c r="A2231" i="4"/>
  <c r="A2236" i="4" s="1"/>
  <c r="A2239" i="4" s="1"/>
  <c r="A2242" i="4" s="1"/>
  <c r="A2245" i="4" s="1"/>
  <c r="A2248" i="4" s="1"/>
  <c r="A2251" i="4" s="1"/>
  <c r="A2254" i="4" s="1"/>
  <c r="A2257" i="4" s="1"/>
  <c r="A2260" i="4" s="1"/>
  <c r="A2233" i="4"/>
  <c r="G1656" i="4"/>
  <c r="M689" i="3"/>
  <c r="C689" i="3" s="1"/>
  <c r="O689" i="1" s="1"/>
  <c r="U689" i="1" s="1"/>
  <c r="M479" i="3"/>
  <c r="C479" i="3" s="1"/>
  <c r="O479" i="1"/>
  <c r="G1241" i="4"/>
  <c r="G2052" i="4"/>
  <c r="G1341" i="4"/>
  <c r="F2048" i="4"/>
  <c r="M273" i="3"/>
  <c r="C273" i="3"/>
  <c r="O273" i="1" s="1"/>
  <c r="G2956" i="4"/>
  <c r="G2084" i="4"/>
  <c r="G2022" i="4"/>
  <c r="G1956" i="4"/>
  <c r="G2057" i="4"/>
  <c r="G2901" i="4"/>
  <c r="G2069" i="4"/>
  <c r="G2118" i="4"/>
  <c r="G1323" i="4"/>
  <c r="M308" i="3"/>
  <c r="C308" i="3" s="1"/>
  <c r="O308" i="1" s="1"/>
  <c r="M307" i="3"/>
  <c r="C307" i="3"/>
  <c r="O307" i="1" s="1"/>
  <c r="M305" i="3"/>
  <c r="C305" i="3" s="1"/>
  <c r="O305" i="1" s="1"/>
  <c r="M263" i="3"/>
  <c r="C263" i="3" s="1"/>
  <c r="O263" i="1"/>
  <c r="S263" i="1"/>
  <c r="K655" i="3"/>
  <c r="C660" i="3"/>
  <c r="O660" i="1" s="1"/>
  <c r="S660" i="1" s="1"/>
  <c r="C642" i="3"/>
  <c r="K640" i="3"/>
  <c r="G2631" i="4"/>
  <c r="G2626" i="4"/>
  <c r="G2581" i="4"/>
  <c r="G2553" i="4"/>
  <c r="G2504" i="4"/>
  <c r="G2498" i="4"/>
  <c r="G2484" i="4"/>
  <c r="G1996" i="4"/>
  <c r="G1004" i="4"/>
  <c r="G787" i="4"/>
  <c r="G690" i="4"/>
  <c r="C101" i="3"/>
  <c r="O101" i="1" s="1"/>
  <c r="S101" i="1"/>
  <c r="G435" i="4"/>
  <c r="G2392" i="4"/>
  <c r="G388" i="4"/>
  <c r="C82" i="3"/>
  <c r="O82" i="1" s="1"/>
  <c r="G1636" i="4"/>
  <c r="M702" i="3"/>
  <c r="C702" i="3"/>
  <c r="O702" i="1" s="1"/>
  <c r="S702" i="1" s="1"/>
  <c r="G2953" i="4"/>
  <c r="G2149" i="4"/>
  <c r="M491" i="3"/>
  <c r="G2134" i="4"/>
  <c r="M289" i="3"/>
  <c r="C289" i="3" s="1"/>
  <c r="O289" i="1" s="1"/>
  <c r="M500" i="3"/>
  <c r="G2097" i="4"/>
  <c r="M310" i="3"/>
  <c r="C310" i="3"/>
  <c r="O310" i="1" s="1"/>
  <c r="G169" i="4"/>
  <c r="C119" i="3"/>
  <c r="C199" i="3"/>
  <c r="O199" i="1" s="1"/>
  <c r="C156" i="3"/>
  <c r="C87" i="3"/>
  <c r="O87" i="1"/>
  <c r="M87" i="2" s="1"/>
  <c r="N87" i="2" s="1"/>
  <c r="C350" i="3"/>
  <c r="O350" i="1"/>
  <c r="C522" i="3"/>
  <c r="O522" i="1"/>
  <c r="C556" i="3"/>
  <c r="O556" i="1"/>
  <c r="S556" i="1" s="1"/>
  <c r="G2876" i="4"/>
  <c r="F2157" i="4"/>
  <c r="G2946" i="4"/>
  <c r="G1917" i="4"/>
  <c r="G1920" i="4"/>
  <c r="G2467" i="4"/>
  <c r="G2544" i="4"/>
  <c r="G2578" i="4"/>
  <c r="C66" i="3"/>
  <c r="K32" i="3"/>
  <c r="C545" i="3"/>
  <c r="O545" i="1" s="1"/>
  <c r="C255" i="3"/>
  <c r="O255" i="1"/>
  <c r="C691" i="3"/>
  <c r="O691" i="1" s="1"/>
  <c r="C388" i="3"/>
  <c r="O388" i="1" s="1"/>
  <c r="C152" i="3"/>
  <c r="O152" i="1" s="1"/>
  <c r="C252" i="3"/>
  <c r="G636" i="4"/>
  <c r="G630" i="4"/>
  <c r="G2450" i="4"/>
  <c r="G2744" i="4"/>
  <c r="G2870" i="4"/>
  <c r="G2860" i="4"/>
  <c r="G2850" i="4"/>
  <c r="G1767" i="4"/>
  <c r="G1741" i="4"/>
  <c r="C140" i="3"/>
  <c r="O140" i="1" s="1"/>
  <c r="G532" i="4"/>
  <c r="C122" i="3"/>
  <c r="G2939" i="4"/>
  <c r="D566" i="3"/>
  <c r="G2330" i="4"/>
  <c r="C561" i="3"/>
  <c r="C349" i="3"/>
  <c r="O349" i="1" s="1"/>
  <c r="U349" i="1" s="1"/>
  <c r="I339" i="3"/>
  <c r="C334" i="3"/>
  <c r="O334" i="1" s="1"/>
  <c r="G1385" i="4"/>
  <c r="G1413" i="4"/>
  <c r="G2889" i="4"/>
  <c r="G2924" i="4"/>
  <c r="G2895" i="4"/>
  <c r="C83" i="3"/>
  <c r="O83" i="1"/>
  <c r="M83" i="2" s="1"/>
  <c r="N83" i="2" s="1"/>
  <c r="M375" i="3"/>
  <c r="S275" i="3"/>
  <c r="C275" i="3" s="1"/>
  <c r="O275" i="1"/>
  <c r="G1238" i="4"/>
  <c r="G2959" i="4"/>
  <c r="G2137" i="4"/>
  <c r="G1287" i="4"/>
  <c r="M295" i="3"/>
  <c r="C295" i="3"/>
  <c r="O295" i="1" s="1"/>
  <c r="G2963" i="4"/>
  <c r="G2182" i="4"/>
  <c r="G1180" i="4"/>
  <c r="G1177" i="4"/>
  <c r="G1266" i="4"/>
  <c r="G2072" i="4"/>
  <c r="M264" i="3"/>
  <c r="C264" i="3" s="1"/>
  <c r="O264" i="1" s="1"/>
  <c r="C118" i="3"/>
  <c r="C128" i="3"/>
  <c r="O128" i="1" s="1"/>
  <c r="C198" i="3"/>
  <c r="G1712" i="4"/>
  <c r="G2840" i="4"/>
  <c r="C274" i="3"/>
  <c r="O274" i="1"/>
  <c r="U274" i="1" s="1"/>
  <c r="W419" i="3"/>
  <c r="C432" i="3"/>
  <c r="O432" i="1"/>
  <c r="S432" i="1" s="1"/>
  <c r="G2122" i="4"/>
  <c r="G1358" i="4"/>
  <c r="G2915" i="4"/>
  <c r="C358" i="3"/>
  <c r="C532" i="3"/>
  <c r="C563" i="3"/>
  <c r="G1770" i="4"/>
  <c r="G1923" i="4"/>
  <c r="G2532" i="4"/>
  <c r="G2535" i="4"/>
  <c r="G2550" i="4"/>
  <c r="G2641" i="4"/>
  <c r="G2735" i="4"/>
  <c r="G2803" i="4"/>
  <c r="G2865" i="4"/>
  <c r="C541" i="3"/>
  <c r="O541" i="1"/>
  <c r="U541" i="1" s="1"/>
  <c r="C537" i="3"/>
  <c r="O537" i="1" s="1"/>
  <c r="G1190" i="4"/>
  <c r="G1187" i="4"/>
  <c r="G2778" i="4"/>
  <c r="C341" i="3"/>
  <c r="G1167" i="4"/>
  <c r="F224" i="3"/>
  <c r="C224" i="3" s="1"/>
  <c r="O224" i="1" s="1"/>
  <c r="G1001" i="4"/>
  <c r="V140" i="1"/>
  <c r="G448" i="4"/>
  <c r="C377" i="3"/>
  <c r="O377" i="1"/>
  <c r="K370" i="3"/>
  <c r="G1603" i="4"/>
  <c r="M554" i="3"/>
  <c r="C554" i="3"/>
  <c r="G2344" i="4"/>
  <c r="M521" i="3"/>
  <c r="C521" i="3" s="1"/>
  <c r="G1388" i="4"/>
  <c r="C322" i="3"/>
  <c r="G318" i="3"/>
  <c r="C320" i="3"/>
  <c r="G1375" i="4"/>
  <c r="M294" i="3"/>
  <c r="F1298" i="4"/>
  <c r="M381" i="3"/>
  <c r="G1594" i="4"/>
  <c r="M371" i="3"/>
  <c r="F1593" i="4"/>
  <c r="M489" i="3"/>
  <c r="F2133" i="4"/>
  <c r="G18" i="4"/>
  <c r="M21" i="3"/>
  <c r="C21" i="3" s="1"/>
  <c r="C197" i="3"/>
  <c r="O197" i="1" s="1"/>
  <c r="C163" i="3"/>
  <c r="C18" i="3"/>
  <c r="O18" i="1"/>
  <c r="G1066" i="4"/>
  <c r="C282" i="3"/>
  <c r="C281" i="3" s="1"/>
  <c r="M281" i="3"/>
  <c r="G96" i="3"/>
  <c r="C540" i="3"/>
  <c r="O540" i="1" s="1"/>
  <c r="S540" i="1" s="1"/>
  <c r="G438" i="4"/>
  <c r="K220" i="3"/>
  <c r="C220" i="3" s="1"/>
  <c r="O220" i="1" s="1"/>
  <c r="F2367" i="4"/>
  <c r="F328" i="4"/>
  <c r="H564" i="3"/>
  <c r="O200" i="1"/>
  <c r="M200" i="2"/>
  <c r="N200" i="2" s="1"/>
  <c r="M679" i="3"/>
  <c r="M22" i="3"/>
  <c r="E370" i="3"/>
  <c r="C378" i="3"/>
  <c r="O378" i="1" s="1"/>
  <c r="S378" i="1" s="1"/>
  <c r="F2934" i="4"/>
  <c r="M693" i="3"/>
  <c r="Q52" i="3"/>
  <c r="Q32" i="3"/>
  <c r="M361" i="3"/>
  <c r="H318" i="3"/>
  <c r="M335" i="3"/>
  <c r="M340" i="3"/>
  <c r="C348" i="3"/>
  <c r="O348" i="1"/>
  <c r="U348" i="1" s="1"/>
  <c r="M31" i="3"/>
  <c r="C31" i="3" s="1"/>
  <c r="O31" i="1" s="1"/>
  <c r="S31" i="1" s="1"/>
  <c r="S29" i="1" s="1"/>
  <c r="F55" i="4"/>
  <c r="M701" i="3"/>
  <c r="C701" i="3"/>
  <c r="F2949" i="4"/>
  <c r="G1365" i="4"/>
  <c r="G571" i="4"/>
  <c r="G992" i="4"/>
  <c r="G987" i="4"/>
  <c r="G972" i="4"/>
  <c r="G507" i="4"/>
  <c r="C115" i="3"/>
  <c r="C107" i="3"/>
  <c r="O107" i="1"/>
  <c r="M107" i="2" s="1"/>
  <c r="N107" i="2" s="1"/>
  <c r="O96" i="3"/>
  <c r="G472" i="4"/>
  <c r="M573" i="3"/>
  <c r="G2377" i="4"/>
  <c r="C353" i="3"/>
  <c r="O353" i="1"/>
  <c r="S353" i="1" s="1"/>
  <c r="G1470" i="4"/>
  <c r="G1416" i="4"/>
  <c r="G1556" i="4"/>
  <c r="G217" i="4"/>
  <c r="C41" i="3"/>
  <c r="O41" i="1" s="1"/>
  <c r="U73" i="3"/>
  <c r="C91" i="3"/>
  <c r="C85" i="3"/>
  <c r="O85" i="1" s="1"/>
  <c r="M303" i="3"/>
  <c r="C303" i="3" s="1"/>
  <c r="O303" i="1" s="1"/>
  <c r="G59" i="4"/>
  <c r="Q260" i="3"/>
  <c r="G8" i="4"/>
  <c r="E46" i="3"/>
  <c r="C244" i="3"/>
  <c r="O244" i="1"/>
  <c r="C206" i="3"/>
  <c r="O206" i="1"/>
  <c r="C487" i="3"/>
  <c r="O487" i="1"/>
  <c r="M486" i="3"/>
  <c r="O147" i="1"/>
  <c r="O93" i="1"/>
  <c r="M93" i="2"/>
  <c r="N93" i="2" s="1"/>
  <c r="G1553" i="4"/>
  <c r="G1600" i="4"/>
  <c r="F2174" i="4"/>
  <c r="C395" i="3"/>
  <c r="O395" i="1"/>
  <c r="C169" i="3"/>
  <c r="O169" i="1"/>
  <c r="M169" i="2" s="1"/>
  <c r="N169" i="2" s="1"/>
  <c r="C53" i="3"/>
  <c r="O53" i="1"/>
  <c r="U53" i="1" s="1"/>
  <c r="C210" i="3"/>
  <c r="O210" i="1" s="1"/>
  <c r="M210" i="2" s="1"/>
  <c r="N210" i="2" s="1"/>
  <c r="O131" i="1"/>
  <c r="C14" i="3"/>
  <c r="O14" i="1"/>
  <c r="M14" i="2" s="1"/>
  <c r="N14" i="2" s="1"/>
  <c r="M230" i="3"/>
  <c r="M214" i="3"/>
  <c r="M211" i="3"/>
  <c r="C211" i="3"/>
  <c r="O211" i="1" s="1"/>
  <c r="G750" i="4"/>
  <c r="G469" i="4"/>
  <c r="F1350" i="4"/>
  <c r="M313" i="3"/>
  <c r="G185" i="4"/>
  <c r="C624" i="3"/>
  <c r="O624" i="1"/>
  <c r="U624" i="1" s="1"/>
  <c r="V624" i="1" s="1"/>
  <c r="M599" i="3"/>
  <c r="G1099" i="4"/>
  <c r="G1069" i="4"/>
  <c r="G1035" i="4"/>
  <c r="G1019" i="4"/>
  <c r="G1014" i="4"/>
  <c r="G865" i="4"/>
  <c r="G680" i="4"/>
  <c r="M106" i="3"/>
  <c r="F431" i="4"/>
  <c r="G2327" i="4"/>
  <c r="G2309" i="4"/>
  <c r="G1368" i="4"/>
  <c r="G1460" i="4"/>
  <c r="M321" i="3"/>
  <c r="M465" i="3"/>
  <c r="C465" i="3" s="1"/>
  <c r="O465" i="1" s="1"/>
  <c r="M465" i="2" s="1"/>
  <c r="N465" i="2" s="1"/>
  <c r="G73" i="3"/>
  <c r="C84" i="3"/>
  <c r="O84" i="1"/>
  <c r="S84" i="1" s="1"/>
  <c r="G1642" i="4"/>
  <c r="M503" i="3"/>
  <c r="C503" i="3"/>
  <c r="F2164" i="4"/>
  <c r="G11" i="4"/>
  <c r="F1206" i="4"/>
  <c r="G46" i="4"/>
  <c r="F17" i="4"/>
  <c r="M16" i="3"/>
  <c r="M284" i="3"/>
  <c r="F1269" i="4"/>
  <c r="G977" i="4"/>
  <c r="C75" i="3"/>
  <c r="O75" i="1" s="1"/>
  <c r="C133" i="3"/>
  <c r="O133" i="1" s="1"/>
  <c r="U133" i="1" s="1"/>
  <c r="M509" i="3"/>
  <c r="M508" i="3"/>
  <c r="F2181" i="4"/>
  <c r="O186" i="1"/>
  <c r="M186" i="2" s="1"/>
  <c r="N186" i="2" s="1"/>
  <c r="G485" i="4"/>
  <c r="C232" i="3"/>
  <c r="O232" i="1" s="1"/>
  <c r="E564" i="3"/>
  <c r="C568" i="3"/>
  <c r="O568" i="1"/>
  <c r="M568" i="2" s="1"/>
  <c r="N568" i="2" s="1"/>
  <c r="G514" i="4"/>
  <c r="M380" i="3"/>
  <c r="C380" i="3" s="1"/>
  <c r="O380" i="1" s="1"/>
  <c r="U676" i="3"/>
  <c r="C684" i="3"/>
  <c r="O684" i="1" s="1"/>
  <c r="U684" i="1" s="1"/>
  <c r="M357" i="3"/>
  <c r="F1364" i="4"/>
  <c r="M332" i="3"/>
  <c r="C365" i="3"/>
  <c r="O365" i="1"/>
  <c r="S365" i="1" s="1"/>
  <c r="M123" i="3"/>
  <c r="G1475" i="4"/>
  <c r="M331" i="3"/>
  <c r="M440" i="3"/>
  <c r="G1049" i="4"/>
  <c r="M204" i="3"/>
  <c r="C204" i="3"/>
  <c r="O204" i="1" s="1"/>
  <c r="U204" i="1" s="1"/>
  <c r="K173" i="3"/>
  <c r="M117" i="3"/>
  <c r="C116" i="3"/>
  <c r="O116" i="1" s="1"/>
  <c r="H96" i="3"/>
  <c r="G500" i="4"/>
  <c r="M110" i="3"/>
  <c r="C110" i="3" s="1"/>
  <c r="O110" i="1" s="1"/>
  <c r="C462" i="3"/>
  <c r="O462" i="1" s="1"/>
  <c r="U462" i="1" s="1"/>
  <c r="Q459" i="3"/>
  <c r="G2398" i="4"/>
  <c r="I370" i="3"/>
  <c r="G415" i="4"/>
  <c r="M12" i="3"/>
  <c r="O12" i="1"/>
  <c r="S12" i="1" s="1"/>
  <c r="F7" i="4"/>
  <c r="M259" i="3"/>
  <c r="C259" i="3"/>
  <c r="C258" i="3" s="1"/>
  <c r="F1198" i="4"/>
  <c r="C130" i="3"/>
  <c r="O130" i="1"/>
  <c r="U130" i="1" s="1"/>
  <c r="C154" i="3"/>
  <c r="O154" i="1" s="1"/>
  <c r="U154" i="1" s="1"/>
  <c r="K96" i="3"/>
  <c r="C98" i="3"/>
  <c r="O98" i="1"/>
  <c r="S98" i="1" s="1"/>
  <c r="E139" i="3"/>
  <c r="H510" i="3"/>
  <c r="C517" i="3"/>
  <c r="O517" i="1" s="1"/>
  <c r="U517" i="1" s="1"/>
  <c r="C109" i="3"/>
  <c r="O109" i="1"/>
  <c r="S109" i="1" s="1"/>
  <c r="S174" i="1"/>
  <c r="C19" i="3"/>
  <c r="C330" i="3"/>
  <c r="O330" i="1" s="1"/>
  <c r="C325" i="3"/>
  <c r="C560" i="3"/>
  <c r="O560" i="1"/>
  <c r="M560" i="2" s="1"/>
  <c r="N560" i="2" s="1"/>
  <c r="C443" i="3"/>
  <c r="O443" i="1"/>
  <c r="U443" i="1" s="1"/>
  <c r="V443" i="1" s="1"/>
  <c r="C235" i="3"/>
  <c r="O235" i="1"/>
  <c r="C525" i="3"/>
  <c r="O525" i="1"/>
  <c r="C549" i="3"/>
  <c r="O549" i="1"/>
  <c r="U549" i="1" s="1"/>
  <c r="C557" i="3"/>
  <c r="O557" i="1" s="1"/>
  <c r="C555" i="3"/>
  <c r="O555" i="1" s="1"/>
  <c r="M555" i="2" s="1"/>
  <c r="N555" i="2" s="1"/>
  <c r="M640" i="3"/>
  <c r="C569" i="3"/>
  <c r="O569" i="1"/>
  <c r="O24" i="1"/>
  <c r="C97" i="3"/>
  <c r="O97" i="1" s="1"/>
  <c r="C512" i="3"/>
  <c r="O512" i="1"/>
  <c r="S512" i="1" s="1"/>
  <c r="W640" i="3"/>
  <c r="D73" i="3"/>
  <c r="M505" i="3"/>
  <c r="N629" i="2"/>
  <c r="C519" i="3"/>
  <c r="O519" i="1" s="1"/>
  <c r="M519" i="2" s="1"/>
  <c r="N519" i="2" s="1"/>
  <c r="C215" i="3"/>
  <c r="O215" i="1" s="1"/>
  <c r="U215" i="1" s="1"/>
  <c r="C546" i="3"/>
  <c r="O546" i="1"/>
  <c r="C572" i="3"/>
  <c r="O572" i="1"/>
  <c r="O562" i="1"/>
  <c r="M254" i="3"/>
  <c r="C666" i="3"/>
  <c r="O666" i="1"/>
  <c r="E655" i="3"/>
  <c r="U631" i="1"/>
  <c r="V631" i="1" s="1"/>
  <c r="O672" i="1"/>
  <c r="M672" i="2" s="1"/>
  <c r="N672" i="2" s="1"/>
  <c r="N671" i="2" s="1"/>
  <c r="O68" i="1"/>
  <c r="M68" i="2" s="1"/>
  <c r="C205" i="3"/>
  <c r="O205" i="1" s="1"/>
  <c r="U205" i="1" s="1"/>
  <c r="V205" i="1" s="1"/>
  <c r="U288" i="1"/>
  <c r="C430" i="3"/>
  <c r="O430" i="1"/>
  <c r="M419" i="3"/>
  <c r="M655" i="3"/>
  <c r="C621" i="3"/>
  <c r="O336" i="1"/>
  <c r="U336" i="1" s="1"/>
  <c r="C674" i="3"/>
  <c r="O674" i="1"/>
  <c r="U674" i="1" s="1"/>
  <c r="C216" i="3"/>
  <c r="O216" i="1" s="1"/>
  <c r="M216" i="2" s="1"/>
  <c r="N216" i="2" s="1"/>
  <c r="C166" i="3"/>
  <c r="O166" i="1" s="1"/>
  <c r="C396" i="3"/>
  <c r="O396" i="1" s="1"/>
  <c r="M396" i="2" s="1"/>
  <c r="N396" i="2" s="1"/>
  <c r="M383" i="3"/>
  <c r="C362" i="3"/>
  <c r="O362" i="1"/>
  <c r="C23" i="3"/>
  <c r="O23" i="1"/>
  <c r="S23" i="1" s="1"/>
  <c r="E318" i="3"/>
  <c r="C696" i="3"/>
  <c r="O696" i="1"/>
  <c r="M694" i="3"/>
  <c r="C351" i="3"/>
  <c r="O351" i="1" s="1"/>
  <c r="U351" i="1" s="1"/>
  <c r="S403" i="1"/>
  <c r="C409" i="3"/>
  <c r="M408" i="3"/>
  <c r="N586" i="2"/>
  <c r="O63" i="1"/>
  <c r="U63" i="1" s="1"/>
  <c r="C548" i="3"/>
  <c r="O548" i="1" s="1"/>
  <c r="C574" i="3"/>
  <c r="O574" i="1"/>
  <c r="M574" i="2" s="1"/>
  <c r="N574" i="2" s="1"/>
  <c r="O57" i="1"/>
  <c r="C536" i="3"/>
  <c r="O536" i="1"/>
  <c r="C374" i="3"/>
  <c r="S172" i="1"/>
  <c r="O88" i="1"/>
  <c r="O58" i="1"/>
  <c r="O33" i="1"/>
  <c r="M33" i="2"/>
  <c r="N33" i="2" s="1"/>
  <c r="O577" i="1"/>
  <c r="U577" i="1" s="1"/>
  <c r="C129" i="3"/>
  <c r="O129" i="1" s="1"/>
  <c r="O193" i="1"/>
  <c r="M193" i="2" s="1"/>
  <c r="N193" i="2" s="1"/>
  <c r="Q208" i="3"/>
  <c r="C219" i="3"/>
  <c r="O144" i="1"/>
  <c r="U144" i="1"/>
  <c r="V144" i="1" s="1"/>
  <c r="O155" i="1"/>
  <c r="S155" i="1" s="1"/>
  <c r="U149" i="1"/>
  <c r="C209" i="3"/>
  <c r="O209" i="1"/>
  <c r="S209" i="1" s="1"/>
  <c r="O86" i="1"/>
  <c r="C104" i="3"/>
  <c r="O104" i="1"/>
  <c r="S104" i="1" s="1"/>
  <c r="C112" i="3"/>
  <c r="O112" i="1" s="1"/>
  <c r="C135" i="3"/>
  <c r="O135" i="1"/>
  <c r="C704" i="3"/>
  <c r="C543" i="3"/>
  <c r="O543" i="1" s="1"/>
  <c r="M543" i="2" s="1"/>
  <c r="N543" i="2" s="1"/>
  <c r="O90" i="1"/>
  <c r="U90" i="1" s="1"/>
  <c r="O59" i="1"/>
  <c r="C13" i="3"/>
  <c r="O13" i="1"/>
  <c r="C323" i="3"/>
  <c r="O323" i="1" s="1"/>
  <c r="U323" i="1" s="1"/>
  <c r="C327" i="3"/>
  <c r="O327" i="1"/>
  <c r="S327" i="1" s="1"/>
  <c r="C343" i="3"/>
  <c r="C369" i="3"/>
  <c r="C530" i="3"/>
  <c r="C514" i="3"/>
  <c r="C550" i="3"/>
  <c r="M385" i="2"/>
  <c r="N385" i="2"/>
  <c r="O62" i="1"/>
  <c r="M62" i="2"/>
  <c r="N62" i="2" s="1"/>
  <c r="O165" i="1"/>
  <c r="M165" i="2" s="1"/>
  <c r="N165" i="2" s="1"/>
  <c r="O94" i="1"/>
  <c r="S94" i="1"/>
  <c r="C344" i="3"/>
  <c r="O344" i="1"/>
  <c r="C345" i="3"/>
  <c r="O345" i="1"/>
  <c r="S345" i="1" s="1"/>
  <c r="C347" i="3"/>
  <c r="O347" i="1" s="1"/>
  <c r="C356" i="3"/>
  <c r="O356" i="1" s="1"/>
  <c r="M356" i="2" s="1"/>
  <c r="N356" i="2" s="1"/>
  <c r="C360" i="3"/>
  <c r="O360" i="1" s="1"/>
  <c r="C520" i="3"/>
  <c r="O520" i="1" s="1"/>
  <c r="C565" i="3"/>
  <c r="U182" i="1"/>
  <c r="O148" i="1"/>
  <c r="S148" i="1"/>
  <c r="O698" i="1"/>
  <c r="C484" i="3"/>
  <c r="M44" i="2"/>
  <c r="N44" i="2"/>
  <c r="O188" i="1"/>
  <c r="U188" i="1"/>
  <c r="C551" i="3"/>
  <c r="O551" i="1"/>
  <c r="M551" i="2" s="1"/>
  <c r="N551" i="2" s="1"/>
  <c r="C111" i="3"/>
  <c r="O111" i="1"/>
  <c r="M111" i="2" s="1"/>
  <c r="N111" i="2" s="1"/>
  <c r="C185" i="3"/>
  <c r="O185" i="1"/>
  <c r="C195" i="3"/>
  <c r="M397" i="2"/>
  <c r="N397" i="2" s="1"/>
  <c r="O241" i="1"/>
  <c r="S241" i="1" s="1"/>
  <c r="M145" i="2"/>
  <c r="N145" i="2" s="1"/>
  <c r="C179" i="3"/>
  <c r="O179" i="1" s="1"/>
  <c r="U179" i="1" s="1"/>
  <c r="M143" i="2"/>
  <c r="N143" i="2"/>
  <c r="U233" i="1"/>
  <c r="O132" i="1"/>
  <c r="S132" i="1" s="1"/>
  <c r="O17" i="1"/>
  <c r="U17" i="1" s="1"/>
  <c r="C17" i="3"/>
  <c r="C64" i="3"/>
  <c r="S367" i="1"/>
  <c r="O113" i="1"/>
  <c r="U113" i="1"/>
  <c r="O236" i="1"/>
  <c r="M236" i="2"/>
  <c r="N236" i="2" s="1"/>
  <c r="O203" i="1"/>
  <c r="O151" i="1"/>
  <c r="O100" i="1"/>
  <c r="S100" i="1" s="1"/>
  <c r="M120" i="2"/>
  <c r="N120" i="2" s="1"/>
  <c r="M326" i="2"/>
  <c r="N326" i="2" s="1"/>
  <c r="U240" i="1"/>
  <c r="O160" i="1"/>
  <c r="S194" i="1"/>
  <c r="O563" i="1"/>
  <c r="S563" i="1"/>
  <c r="O532" i="1"/>
  <c r="U532" i="1"/>
  <c r="O358" i="1"/>
  <c r="C375" i="3"/>
  <c r="I318" i="3"/>
  <c r="C339" i="3"/>
  <c r="O339" i="1" s="1"/>
  <c r="S339" i="1" s="1"/>
  <c r="O561" i="1"/>
  <c r="S561" i="1" s="1"/>
  <c r="O66" i="1"/>
  <c r="S66" i="1" s="1"/>
  <c r="O156" i="1"/>
  <c r="O119" i="1"/>
  <c r="S272" i="1"/>
  <c r="U470" i="1"/>
  <c r="C460" i="3"/>
  <c r="O460" i="1"/>
  <c r="M459" i="3"/>
  <c r="U662" i="1"/>
  <c r="V662" i="1" s="1"/>
  <c r="C177" i="3"/>
  <c r="W655" i="3"/>
  <c r="C223" i="3"/>
  <c r="O223" i="1" s="1"/>
  <c r="M223" i="2" s="1"/>
  <c r="N223" i="2" s="1"/>
  <c r="O341" i="1"/>
  <c r="U341" i="1"/>
  <c r="O198" i="1"/>
  <c r="S198" i="1" s="1"/>
  <c r="O118" i="1"/>
  <c r="S118" i="1"/>
  <c r="M295" i="2"/>
  <c r="N295" i="2"/>
  <c r="C566" i="3"/>
  <c r="O566" i="1"/>
  <c r="D564" i="3"/>
  <c r="O122" i="1"/>
  <c r="U122" i="1" s="1"/>
  <c r="O252" i="1"/>
  <c r="O516" i="1"/>
  <c r="M516" i="2"/>
  <c r="N516" i="2" s="1"/>
  <c r="O373" i="1"/>
  <c r="S373" i="1" s="1"/>
  <c r="C500" i="3"/>
  <c r="O642" i="1"/>
  <c r="M647" i="2"/>
  <c r="N647" i="2"/>
  <c r="S260" i="3"/>
  <c r="C316" i="3"/>
  <c r="M315" i="3"/>
  <c r="O376" i="1"/>
  <c r="G1206" i="4"/>
  <c r="O531" i="1"/>
  <c r="O325" i="1"/>
  <c r="U325" i="1" s="1"/>
  <c r="M19" i="2"/>
  <c r="N19" i="2" s="1"/>
  <c r="S71" i="1"/>
  <c r="M258" i="3"/>
  <c r="C12" i="3"/>
  <c r="M11" i="3"/>
  <c r="C332" i="3"/>
  <c r="O332" i="1" s="1"/>
  <c r="M332" i="2" s="1"/>
  <c r="C357" i="3"/>
  <c r="O357" i="1"/>
  <c r="U357" i="1" s="1"/>
  <c r="M76" i="2"/>
  <c r="N76" i="2" s="1"/>
  <c r="C16" i="3"/>
  <c r="C321" i="3"/>
  <c r="M312" i="3"/>
  <c r="C313" i="3"/>
  <c r="O313" i="1"/>
  <c r="S313" i="1" s="1"/>
  <c r="S515" i="1"/>
  <c r="O213" i="1"/>
  <c r="U213" i="1"/>
  <c r="O91" i="1"/>
  <c r="U91" i="1"/>
  <c r="M699" i="3"/>
  <c r="M29" i="3"/>
  <c r="C335" i="3"/>
  <c r="C361" i="3"/>
  <c r="O361" i="1" s="1"/>
  <c r="S361" i="1" s="1"/>
  <c r="M692" i="3"/>
  <c r="C693" i="3"/>
  <c r="O693" i="1" s="1"/>
  <c r="M693" i="2" s="1"/>
  <c r="C679" i="3"/>
  <c r="O679" i="1" s="1"/>
  <c r="U679" i="1" s="1"/>
  <c r="K208" i="3"/>
  <c r="O282" i="1"/>
  <c r="O163" i="1"/>
  <c r="S163" i="1" s="1"/>
  <c r="C489" i="3"/>
  <c r="O489" i="1" s="1"/>
  <c r="U489" i="1" s="1"/>
  <c r="C371" i="3"/>
  <c r="O371" i="1"/>
  <c r="O320" i="1"/>
  <c r="U320" i="1"/>
  <c r="F208" i="3"/>
  <c r="U174" i="1"/>
  <c r="S38" i="1"/>
  <c r="C117" i="3"/>
  <c r="O117" i="1" s="1"/>
  <c r="C173" i="3"/>
  <c r="O173" i="1" s="1"/>
  <c r="S173" i="1" s="1"/>
  <c r="K164" i="3"/>
  <c r="C331" i="3"/>
  <c r="O331" i="1" s="1"/>
  <c r="U331" i="1" s="1"/>
  <c r="C123" i="3"/>
  <c r="O123" i="1" s="1"/>
  <c r="U123" i="1" s="1"/>
  <c r="C509" i="3"/>
  <c r="O509" i="1"/>
  <c r="C284" i="3"/>
  <c r="M262" i="3"/>
  <c r="M501" i="3"/>
  <c r="C106" i="3"/>
  <c r="O106" i="1" s="1"/>
  <c r="S106" i="1" s="1"/>
  <c r="M96" i="3"/>
  <c r="C599" i="3"/>
  <c r="O599" i="1" s="1"/>
  <c r="M208" i="3"/>
  <c r="C214" i="3"/>
  <c r="C230" i="3"/>
  <c r="O230" i="1" s="1"/>
  <c r="S230" i="1" s="1"/>
  <c r="M164" i="3"/>
  <c r="C486" i="3"/>
  <c r="M102" i="2"/>
  <c r="N102" i="2"/>
  <c r="C46" i="3"/>
  <c r="O46" i="1"/>
  <c r="S46" i="1" s="1"/>
  <c r="M564" i="3"/>
  <c r="C573" i="3"/>
  <c r="O573" i="1" s="1"/>
  <c r="S573" i="1" s="1"/>
  <c r="O115" i="1"/>
  <c r="S115" i="1" s="1"/>
  <c r="C340" i="3"/>
  <c r="O340" i="1" s="1"/>
  <c r="M340" i="2" s="1"/>
  <c r="C52" i="3"/>
  <c r="O52" i="1" s="1"/>
  <c r="C22" i="3"/>
  <c r="O22" i="1"/>
  <c r="S77" i="1"/>
  <c r="O70" i="1"/>
  <c r="U70" i="1"/>
  <c r="O21" i="1"/>
  <c r="S21" i="1"/>
  <c r="C381" i="3"/>
  <c r="C294" i="3"/>
  <c r="M292" i="3"/>
  <c r="O322" i="1"/>
  <c r="O621" i="1"/>
  <c r="M621" i="2"/>
  <c r="N621" i="2" s="1"/>
  <c r="U696" i="1"/>
  <c r="O374" i="1"/>
  <c r="U57" i="1"/>
  <c r="U201" i="1"/>
  <c r="S54" i="1"/>
  <c r="U54" i="1"/>
  <c r="O196" i="1"/>
  <c r="M196" i="2" s="1"/>
  <c r="N196" i="2" s="1"/>
  <c r="O219" i="1"/>
  <c r="S219" i="1"/>
  <c r="U237" i="1"/>
  <c r="O565" i="1"/>
  <c r="M565" i="2" s="1"/>
  <c r="N565" i="2" s="1"/>
  <c r="S366" i="1"/>
  <c r="U366" i="1"/>
  <c r="S165" i="1"/>
  <c r="M146" i="2"/>
  <c r="N146" i="2" s="1"/>
  <c r="O550" i="1"/>
  <c r="U550" i="1" s="1"/>
  <c r="O514" i="1"/>
  <c r="O530" i="1"/>
  <c r="S530" i="1"/>
  <c r="O369" i="1"/>
  <c r="O343" i="1"/>
  <c r="M343" i="2" s="1"/>
  <c r="N343" i="2" s="1"/>
  <c r="M90" i="2"/>
  <c r="N90" i="2"/>
  <c r="M94" i="2"/>
  <c r="N94" i="2"/>
  <c r="M705" i="2"/>
  <c r="M704" i="2"/>
  <c r="O249" i="1"/>
  <c r="S167" i="1"/>
  <c r="M178" i="2"/>
  <c r="N178" i="2"/>
  <c r="S567" i="1"/>
  <c r="S558" i="1"/>
  <c r="U60" i="1"/>
  <c r="O484" i="1"/>
  <c r="U538" i="1"/>
  <c r="M222" i="2"/>
  <c r="N222" i="2" s="1"/>
  <c r="S359" i="1"/>
  <c r="S181" i="1"/>
  <c r="M168" i="2"/>
  <c r="N168" i="2" s="1"/>
  <c r="S162" i="1"/>
  <c r="S127" i="1"/>
  <c r="S184" i="1"/>
  <c r="O64" i="1"/>
  <c r="M64" i="2"/>
  <c r="N64" i="2" s="1"/>
  <c r="M17" i="2"/>
  <c r="N17" i="2" s="1"/>
  <c r="U171" i="1"/>
  <c r="M171" i="2"/>
  <c r="N171" i="2"/>
  <c r="S171" i="1"/>
  <c r="U143" i="1"/>
  <c r="U695" i="1"/>
  <c r="U255" i="1"/>
  <c r="U212" i="1"/>
  <c r="S329" i="1"/>
  <c r="S56" i="1"/>
  <c r="O177" i="1"/>
  <c r="S177" i="1"/>
  <c r="S239" i="1"/>
  <c r="M170" i="2"/>
  <c r="N170" i="2" s="1"/>
  <c r="S180" i="1"/>
  <c r="S87" i="1"/>
  <c r="U87" i="1"/>
  <c r="S349" i="1"/>
  <c r="U176" i="1"/>
  <c r="S176" i="1"/>
  <c r="M176" i="2"/>
  <c r="N176" i="2"/>
  <c r="O379" i="1"/>
  <c r="M379" i="2"/>
  <c r="N379" i="2" s="1"/>
  <c r="U413" i="1"/>
  <c r="V413" i="1" s="1"/>
  <c r="S413" i="1"/>
  <c r="U119" i="1"/>
  <c r="U512" i="1"/>
  <c r="M522" i="2"/>
  <c r="M549" i="2"/>
  <c r="N549" i="2" s="1"/>
  <c r="S549" i="1"/>
  <c r="M152" i="2"/>
  <c r="N152" i="2" s="1"/>
  <c r="M140" i="2"/>
  <c r="N140" i="2" s="1"/>
  <c r="U140" i="1"/>
  <c r="S140" i="1"/>
  <c r="O375" i="1"/>
  <c r="U375" i="1" s="1"/>
  <c r="S338" i="1"/>
  <c r="M338" i="2"/>
  <c r="N338" i="2"/>
  <c r="S532" i="1"/>
  <c r="M532" i="2"/>
  <c r="N532" i="2" s="1"/>
  <c r="U235" i="1"/>
  <c r="M235" i="2"/>
  <c r="N235" i="2"/>
  <c r="S235" i="1"/>
  <c r="S541" i="1"/>
  <c r="U21" i="1"/>
  <c r="O486" i="1"/>
  <c r="S487" i="1"/>
  <c r="S486" i="1"/>
  <c r="U487" i="1"/>
  <c r="M487" i="2"/>
  <c r="N487" i="2" s="1"/>
  <c r="N486" i="2" s="1"/>
  <c r="O284" i="1"/>
  <c r="M70" i="2"/>
  <c r="N70" i="2" s="1"/>
  <c r="S348" i="1"/>
  <c r="U115" i="1"/>
  <c r="V115" i="1"/>
  <c r="U353" i="1"/>
  <c r="U377" i="1"/>
  <c r="M377" i="2"/>
  <c r="N377" i="2"/>
  <c r="S377" i="1"/>
  <c r="O701" i="1"/>
  <c r="M701" i="2"/>
  <c r="N701" i="2" s="1"/>
  <c r="C699" i="3"/>
  <c r="S244" i="1"/>
  <c r="M244" i="2"/>
  <c r="N244" i="2" s="1"/>
  <c r="U244" i="1"/>
  <c r="U84" i="1"/>
  <c r="S133" i="1"/>
  <c r="U568" i="1"/>
  <c r="S568" i="1"/>
  <c r="U98" i="1"/>
  <c r="O554" i="1"/>
  <c r="O381" i="1"/>
  <c r="S381" i="1"/>
  <c r="O214" i="1"/>
  <c r="S214" i="1" s="1"/>
  <c r="O503" i="1"/>
  <c r="S503" i="1" s="1"/>
  <c r="C501" i="3"/>
  <c r="C262" i="3"/>
  <c r="O262" i="1"/>
  <c r="U262" i="1" s="1"/>
  <c r="N38" i="2"/>
  <c r="O521" i="1"/>
  <c r="M197" i="2"/>
  <c r="N197" i="2" s="1"/>
  <c r="U163" i="1"/>
  <c r="M163" i="2"/>
  <c r="N163" i="2" s="1"/>
  <c r="C692" i="3"/>
  <c r="O335" i="1"/>
  <c r="S335" i="1"/>
  <c r="S91" i="1"/>
  <c r="M206" i="2"/>
  <c r="N206" i="2" s="1"/>
  <c r="S206" i="1"/>
  <c r="U206" i="1"/>
  <c r="V206" i="1"/>
  <c r="S207" i="1"/>
  <c r="U207" i="1"/>
  <c r="V207" i="1" s="1"/>
  <c r="M207" i="2"/>
  <c r="N207" i="2" s="1"/>
  <c r="S53" i="1"/>
  <c r="M53" i="2"/>
  <c r="N53" i="2"/>
  <c r="O321" i="1"/>
  <c r="U321" i="1"/>
  <c r="N384" i="2"/>
  <c r="M12" i="2"/>
  <c r="N12" i="2"/>
  <c r="O259" i="1"/>
  <c r="M259" i="2"/>
  <c r="N259" i="2" s="1"/>
  <c r="N258" i="2" s="1"/>
  <c r="U109" i="1"/>
  <c r="U430" i="1"/>
  <c r="V430" i="1" s="1"/>
  <c r="M430" i="2"/>
  <c r="N430" i="2" s="1"/>
  <c r="S430" i="1"/>
  <c r="S674" i="1"/>
  <c r="U552" i="1"/>
  <c r="S552" i="1"/>
  <c r="M552" i="2"/>
  <c r="N552" i="2" s="1"/>
  <c r="U574" i="1"/>
  <c r="U374" i="1"/>
  <c r="M219" i="2"/>
  <c r="N219" i="2"/>
  <c r="U209" i="1"/>
  <c r="M209" i="2"/>
  <c r="N209" i="2" s="1"/>
  <c r="U535" i="1"/>
  <c r="M535" i="2"/>
  <c r="N535" i="2"/>
  <c r="M530" i="2"/>
  <c r="N530" i="2"/>
  <c r="U530" i="1"/>
  <c r="M550" i="2"/>
  <c r="N550" i="2" s="1"/>
  <c r="S360" i="1"/>
  <c r="M513" i="2"/>
  <c r="N513" i="2"/>
  <c r="U542" i="1"/>
  <c r="S565" i="1"/>
  <c r="U104" i="1"/>
  <c r="M327" i="2"/>
  <c r="N327" i="2"/>
  <c r="U327" i="1"/>
  <c r="U343" i="1"/>
  <c r="U344" i="1"/>
  <c r="S344" i="1"/>
  <c r="M344" i="2"/>
  <c r="N344" i="2"/>
  <c r="M226" i="2"/>
  <c r="N226" i="2"/>
  <c r="S226" i="1"/>
  <c r="U551" i="1"/>
  <c r="N522" i="2"/>
  <c r="M177" i="2"/>
  <c r="N177" i="2" s="1"/>
  <c r="S357" i="1"/>
  <c r="M357" i="2"/>
  <c r="N357" i="2"/>
  <c r="O501" i="1"/>
  <c r="M313" i="2"/>
  <c r="N313" i="2"/>
  <c r="U485" i="1"/>
  <c r="S485" i="1"/>
  <c r="S484" i="1"/>
  <c r="U238" i="1"/>
  <c r="S238" i="1"/>
  <c r="U150" i="1"/>
  <c r="S483" i="1"/>
  <c r="S482" i="1" s="1"/>
  <c r="U607" i="1"/>
  <c r="V607" i="1" s="1"/>
  <c r="U248" i="1"/>
  <c r="M248" i="2"/>
  <c r="N248" i="2"/>
  <c r="S595" i="1"/>
  <c r="M237" i="2"/>
  <c r="N237" i="2" s="1"/>
  <c r="S237" i="1"/>
  <c r="S603" i="1"/>
  <c r="M603" i="2"/>
  <c r="N603" i="2" s="1"/>
  <c r="M585" i="2"/>
  <c r="N585" i="2" s="1"/>
  <c r="S585" i="1"/>
  <c r="M553" i="2"/>
  <c r="N553" i="2"/>
  <c r="U570" i="1"/>
  <c r="M570" i="2"/>
  <c r="N570" i="2" s="1"/>
  <c r="M189" i="2"/>
  <c r="N189" i="2" s="1"/>
  <c r="U189" i="1"/>
  <c r="S189" i="1"/>
  <c r="S602" i="1"/>
  <c r="M602" i="2"/>
  <c r="N602" i="2"/>
  <c r="S439" i="1"/>
  <c r="M439" i="2"/>
  <c r="N439" i="2" s="1"/>
  <c r="U596" i="1"/>
  <c r="V596" i="1" s="1"/>
  <c r="U417" i="1"/>
  <c r="V417" i="1" s="1"/>
  <c r="S417" i="1"/>
  <c r="S426" i="1"/>
  <c r="M426" i="2"/>
  <c r="N426" i="2" s="1"/>
  <c r="S600" i="1"/>
  <c r="M592" i="2"/>
  <c r="N592" i="2"/>
  <c r="U592" i="1"/>
  <c r="V592" i="1"/>
  <c r="M26" i="2"/>
  <c r="U26" i="1"/>
  <c r="U493" i="1"/>
  <c r="S493" i="1"/>
  <c r="S583" i="1"/>
  <c r="U683" i="1"/>
  <c r="M683" i="2"/>
  <c r="N683" i="2"/>
  <c r="M682" i="2"/>
  <c r="N682" i="2"/>
  <c r="S682" i="1"/>
  <c r="U124" i="1"/>
  <c r="S124" i="1"/>
  <c r="S605" i="1"/>
  <c r="S614" i="1"/>
  <c r="U656" i="1"/>
  <c r="V656" i="1" s="1"/>
  <c r="S434" i="1"/>
  <c r="U434" i="1"/>
  <c r="V434" i="1"/>
  <c r="U415" i="1"/>
  <c r="V415" i="1"/>
  <c r="M415" i="2"/>
  <c r="N415" i="2"/>
  <c r="M126" i="2"/>
  <c r="N126" i="2"/>
  <c r="U126" i="1"/>
  <c r="M539" i="2"/>
  <c r="N539" i="2" s="1"/>
  <c r="T10" i="1"/>
  <c r="C283" i="2"/>
  <c r="R497" i="1"/>
  <c r="J699" i="1"/>
  <c r="D510" i="2"/>
  <c r="S193" i="1"/>
  <c r="S672" i="1"/>
  <c r="S671" i="1"/>
  <c r="O671" i="1"/>
  <c r="S384" i="1"/>
  <c r="M624" i="2"/>
  <c r="N624" i="2"/>
  <c r="S14" i="1"/>
  <c r="U14" i="1"/>
  <c r="U337" i="1"/>
  <c r="S295" i="1"/>
  <c r="U295" i="1"/>
  <c r="S275" i="1"/>
  <c r="U275" i="1"/>
  <c r="S289" i="1"/>
  <c r="M355" i="2"/>
  <c r="N355" i="2" s="1"/>
  <c r="U355" i="1"/>
  <c r="M503" i="2"/>
  <c r="N503" i="2"/>
  <c r="N340" i="2"/>
  <c r="U177" i="1"/>
  <c r="M542" i="2"/>
  <c r="N542" i="2"/>
  <c r="M514" i="2"/>
  <c r="N514" i="2"/>
  <c r="M674" i="2"/>
  <c r="N674" i="2"/>
  <c r="S531" i="1"/>
  <c r="U75" i="1"/>
  <c r="M348" i="2"/>
  <c r="N348" i="2"/>
  <c r="M507" i="2"/>
  <c r="N507" i="2"/>
  <c r="M541" i="2"/>
  <c r="N541" i="2"/>
  <c r="M349" i="2"/>
  <c r="N349" i="2"/>
  <c r="S170" i="1"/>
  <c r="S695" i="1"/>
  <c r="U184" i="1"/>
  <c r="U132" i="1"/>
  <c r="S324" i="1"/>
  <c r="M485" i="2"/>
  <c r="S570" i="1"/>
  <c r="M81" i="2"/>
  <c r="N81" i="2" s="1"/>
  <c r="M13" i="2"/>
  <c r="N13" i="2" s="1"/>
  <c r="M238" i="2"/>
  <c r="N238" i="2" s="1"/>
  <c r="U242" i="1"/>
  <c r="M88" i="2"/>
  <c r="N88" i="2"/>
  <c r="S102" i="1"/>
  <c r="S67" i="1"/>
  <c r="M174" i="2"/>
  <c r="N174" i="2"/>
  <c r="M515" i="2"/>
  <c r="N515" i="2"/>
  <c r="U622" i="1"/>
  <c r="V622" i="1"/>
  <c r="M275" i="2"/>
  <c r="N275" i="2" s="1"/>
  <c r="U194" i="1"/>
  <c r="U234" i="1"/>
  <c r="S49" i="1"/>
  <c r="M124" i="2"/>
  <c r="N124" i="2"/>
  <c r="S355" i="1"/>
  <c r="M595" i="2"/>
  <c r="N595" i="2" s="1"/>
  <c r="S125" i="1"/>
  <c r="S248" i="1"/>
  <c r="U94" i="1"/>
  <c r="U705" i="1"/>
  <c r="S705" i="1"/>
  <c r="S704" i="1" s="1"/>
  <c r="S683" i="1"/>
  <c r="U388" i="1"/>
  <c r="V388" i="1" s="1"/>
  <c r="S606" i="1"/>
  <c r="U682" i="1"/>
  <c r="M287" i="2"/>
  <c r="N287" i="2" s="1"/>
  <c r="S415" i="1"/>
  <c r="M493" i="2"/>
  <c r="N493" i="2"/>
  <c r="S441" i="1"/>
  <c r="M441" i="2"/>
  <c r="N441" i="2" s="1"/>
  <c r="M240" i="2"/>
  <c r="N240" i="2"/>
  <c r="U386" i="1"/>
  <c r="V386" i="1" s="1"/>
  <c r="S26" i="1"/>
  <c r="S25" i="1" s="1"/>
  <c r="M182" i="2"/>
  <c r="N182" i="2" s="1"/>
  <c r="S182" i="1"/>
  <c r="U614" i="1"/>
  <c r="V614" i="1" s="1"/>
  <c r="S256" i="1"/>
  <c r="U256" i="1"/>
  <c r="M434" i="2"/>
  <c r="N434" i="2" s="1"/>
  <c r="U245" i="1"/>
  <c r="S245" i="1"/>
  <c r="M527" i="2"/>
  <c r="N527" i="2" s="1"/>
  <c r="S527" i="1"/>
  <c r="S586" i="1"/>
  <c r="U586" i="1"/>
  <c r="V586" i="1" s="1"/>
  <c r="S598" i="1"/>
  <c r="S299" i="1"/>
  <c r="U202" i="1"/>
  <c r="J250" i="1"/>
  <c r="U251" i="1"/>
  <c r="I10" i="1"/>
  <c r="D298" i="2"/>
  <c r="D95" i="2"/>
  <c r="U460" i="1"/>
  <c r="U152" i="1"/>
  <c r="U165" i="1"/>
  <c r="U129" i="1"/>
  <c r="U268" i="1"/>
  <c r="U703" i="1"/>
  <c r="C463" i="2"/>
  <c r="D463" i="2"/>
  <c r="D578" i="2"/>
  <c r="F10" i="2"/>
  <c r="L497" i="2"/>
  <c r="M486" i="2"/>
  <c r="E10" i="2"/>
  <c r="U544" i="1"/>
  <c r="U55" i="1"/>
  <c r="M571" i="2"/>
  <c r="N571" i="2"/>
  <c r="M60" i="2"/>
  <c r="N60" i="2"/>
  <c r="S246" i="1"/>
  <c r="U246" i="1"/>
  <c r="V246" i="1"/>
  <c r="M48" i="2"/>
  <c r="U48" i="1"/>
  <c r="S183" i="1"/>
  <c r="M183" i="2"/>
  <c r="N183" i="2" s="1"/>
  <c r="U183" i="1"/>
  <c r="M167" i="2"/>
  <c r="N167" i="2"/>
  <c r="M577" i="2"/>
  <c r="N577" i="2"/>
  <c r="S577" i="1"/>
  <c r="M201" i="2"/>
  <c r="N201" i="2" s="1"/>
  <c r="S696" i="1"/>
  <c r="S694" i="1" s="1"/>
  <c r="M696" i="2"/>
  <c r="N696" i="2"/>
  <c r="U546" i="1"/>
  <c r="S684" i="1"/>
  <c r="U76" i="1"/>
  <c r="U131" i="1"/>
  <c r="V131" i="1" s="1"/>
  <c r="S131" i="1"/>
  <c r="M131" i="2"/>
  <c r="N131" i="2"/>
  <c r="U200" i="1"/>
  <c r="S200" i="1"/>
  <c r="M660" i="2"/>
  <c r="N660" i="2"/>
  <c r="U660" i="1"/>
  <c r="V660" i="1"/>
  <c r="M470" i="2"/>
  <c r="N470" i="2"/>
  <c r="S470" i="1"/>
  <c r="E578" i="3"/>
  <c r="E497" i="3" s="1"/>
  <c r="S47" i="1"/>
  <c r="E440" i="3"/>
  <c r="C448" i="3"/>
  <c r="O448" i="1"/>
  <c r="M448" i="2" s="1"/>
  <c r="N448" i="2" s="1"/>
  <c r="M218" i="2"/>
  <c r="N218" i="2"/>
  <c r="M363" i="2"/>
  <c r="N363" i="2"/>
  <c r="S363" i="1"/>
  <c r="U326" i="1"/>
  <c r="U589" i="1"/>
  <c r="V589" i="1"/>
  <c r="U346" i="1"/>
  <c r="M346" i="2"/>
  <c r="N346" i="2" s="1"/>
  <c r="S69" i="1"/>
  <c r="S634" i="1"/>
  <c r="C372" i="3"/>
  <c r="O372" i="1" s="1"/>
  <c r="M370" i="3"/>
  <c r="C452" i="3"/>
  <c r="O452" i="1"/>
  <c r="U452" i="1" s="1"/>
  <c r="V452" i="1" s="1"/>
  <c r="K440" i="3"/>
  <c r="S449" i="1"/>
  <c r="U449" i="1"/>
  <c r="V449" i="1"/>
  <c r="M447" i="2"/>
  <c r="N447" i="2"/>
  <c r="S447" i="1"/>
  <c r="S475" i="1"/>
  <c r="S436" i="1"/>
  <c r="M436" i="2"/>
  <c r="N436" i="2"/>
  <c r="M669" i="2"/>
  <c r="N669" i="2"/>
  <c r="S643" i="1"/>
  <c r="M643" i="2"/>
  <c r="N643" i="2" s="1"/>
  <c r="S455" i="1"/>
  <c r="U427" i="1"/>
  <c r="V427" i="1"/>
  <c r="M427" i="2"/>
  <c r="N427" i="2"/>
  <c r="S425" i="1"/>
  <c r="M425" i="2"/>
  <c r="N425" i="2" s="1"/>
  <c r="U425" i="1"/>
  <c r="V425" i="1" s="1"/>
  <c r="C421" i="3"/>
  <c r="C419" i="3" s="1"/>
  <c r="C382" i="3" s="1"/>
  <c r="K419" i="3"/>
  <c r="M402" i="2"/>
  <c r="N402" i="2"/>
  <c r="U402" i="1"/>
  <c r="V402" i="1"/>
  <c r="S402" i="1"/>
  <c r="C511" i="3"/>
  <c r="O511" i="1" s="1"/>
  <c r="E510" i="3"/>
  <c r="D27" i="3"/>
  <c r="C28" i="3"/>
  <c r="C27" i="3" s="1"/>
  <c r="M456" i="2"/>
  <c r="N456" i="2" s="1"/>
  <c r="S456" i="1"/>
  <c r="U456" i="1"/>
  <c r="V456" i="1"/>
  <c r="C675" i="3"/>
  <c r="C673" i="3"/>
  <c r="M673" i="3"/>
  <c r="C37" i="3"/>
  <c r="G32" i="3"/>
  <c r="C108" i="3"/>
  <c r="O108" i="1" s="1"/>
  <c r="Y96" i="3"/>
  <c r="S667" i="1"/>
  <c r="M667" i="2"/>
  <c r="N667" i="2" s="1"/>
  <c r="M664" i="2"/>
  <c r="N664" i="2" s="1"/>
  <c r="S664" i="1"/>
  <c r="S645" i="1"/>
  <c r="C611" i="3"/>
  <c r="O611" i="1" s="1"/>
  <c r="G579" i="3"/>
  <c r="C587" i="3"/>
  <c r="M579" i="3"/>
  <c r="S61" i="1"/>
  <c r="M61" i="2"/>
  <c r="N61" i="2"/>
  <c r="C153" i="3"/>
  <c r="O153" i="1"/>
  <c r="U153" i="1" s="1"/>
  <c r="M139" i="3"/>
  <c r="D408" i="3"/>
  <c r="C416" i="3"/>
  <c r="O416" i="1"/>
  <c r="U416" i="1" s="1"/>
  <c r="V416" i="1" s="1"/>
  <c r="Y139" i="3"/>
  <c r="Y95" i="3"/>
  <c r="Y10" i="3" s="1"/>
  <c r="S136" i="1"/>
  <c r="S114" i="1"/>
  <c r="G139" i="3"/>
  <c r="G95" i="3" s="1"/>
  <c r="G10" i="3" s="1"/>
  <c r="C157" i="3"/>
  <c r="O157" i="1"/>
  <c r="S157" i="1" s="1"/>
  <c r="C34" i="3"/>
  <c r="O34" i="1" s="1"/>
  <c r="M32" i="3"/>
  <c r="C74" i="3"/>
  <c r="O74" i="1"/>
  <c r="M73" i="3"/>
  <c r="U121" i="1"/>
  <c r="C352" i="3"/>
  <c r="O352" i="1"/>
  <c r="U352" i="1" s="1"/>
  <c r="K318" i="3"/>
  <c r="K297" i="3" s="1"/>
  <c r="S79" i="1"/>
  <c r="M597" i="2"/>
  <c r="N597" i="2" s="1"/>
  <c r="S445" i="1"/>
  <c r="M445" i="2"/>
  <c r="N445" i="2"/>
  <c r="S442" i="1"/>
  <c r="U442" i="1"/>
  <c r="V442" i="1" s="1"/>
  <c r="M442" i="2"/>
  <c r="N442" i="2" s="1"/>
  <c r="C499" i="3"/>
  <c r="O499" i="1" s="1"/>
  <c r="M498" i="3"/>
  <c r="H139" i="3"/>
  <c r="H95" i="3"/>
  <c r="C39" i="3"/>
  <c r="O39" i="1"/>
  <c r="S39" i="1" s="1"/>
  <c r="E32" i="3"/>
  <c r="E10" i="3" s="1"/>
  <c r="Q463" i="3"/>
  <c r="C471" i="3"/>
  <c r="O471" i="1" s="1"/>
  <c r="S300" i="1"/>
  <c r="U300" i="1"/>
  <c r="C158" i="3"/>
  <c r="O158" i="1"/>
  <c r="U158" i="1" s="1"/>
  <c r="U191" i="1"/>
  <c r="S191" i="1"/>
  <c r="H32" i="3"/>
  <c r="H10" i="3" s="1"/>
  <c r="C225" i="3"/>
  <c r="O225" i="1" s="1"/>
  <c r="D208" i="3"/>
  <c r="D95" i="3"/>
  <c r="D10" i="3" s="1"/>
  <c r="M190" i="2"/>
  <c r="N190" i="2"/>
  <c r="S190" i="1"/>
  <c r="C159" i="3"/>
  <c r="O159" i="1" s="1"/>
  <c r="M51" i="2"/>
  <c r="S44" i="1"/>
  <c r="U44" i="1"/>
  <c r="S247" i="1"/>
  <c r="U222" i="1"/>
  <c r="S81" i="1"/>
  <c r="S45" i="1"/>
  <c r="U59" i="1"/>
  <c r="M144" i="2"/>
  <c r="N144" i="2"/>
  <c r="S144" i="1"/>
  <c r="S58" i="1"/>
  <c r="M63" i="2"/>
  <c r="N63" i="2"/>
  <c r="U23" i="1"/>
  <c r="M23" i="2"/>
  <c r="N23" i="2" s="1"/>
  <c r="U396" i="1"/>
  <c r="V396" i="1" s="1"/>
  <c r="S396" i="1"/>
  <c r="U42" i="1"/>
  <c r="M42" i="2"/>
  <c r="N42" i="2" s="1"/>
  <c r="U666" i="1"/>
  <c r="V666" i="1" s="1"/>
  <c r="M40" i="2"/>
  <c r="N40" i="2" s="1"/>
  <c r="U367" i="1"/>
  <c r="M534" i="2"/>
  <c r="U534" i="1"/>
  <c r="U364" i="1"/>
  <c r="S186" i="1"/>
  <c r="U186" i="1"/>
  <c r="O16" i="1"/>
  <c r="S16" i="1" s="1"/>
  <c r="S15" i="1" s="1"/>
  <c r="M15" i="3"/>
  <c r="U395" i="1"/>
  <c r="V395" i="1" s="1"/>
  <c r="M395" i="2"/>
  <c r="N395" i="2" s="1"/>
  <c r="S395" i="1"/>
  <c r="M147" i="2"/>
  <c r="N147" i="2"/>
  <c r="U432" i="1"/>
  <c r="V432" i="1"/>
  <c r="M432" i="2"/>
  <c r="N432" i="2"/>
  <c r="M274" i="2"/>
  <c r="N274" i="2"/>
  <c r="S274" i="1"/>
  <c r="C491" i="3"/>
  <c r="C488" i="3" s="1"/>
  <c r="M488" i="3"/>
  <c r="U401" i="1"/>
  <c r="M401" i="2"/>
  <c r="N401" i="2"/>
  <c r="S662" i="1"/>
  <c r="M662" i="2"/>
  <c r="N662" i="2" s="1"/>
  <c r="S302" i="1"/>
  <c r="M302" i="2"/>
  <c r="N302" i="2"/>
  <c r="M628" i="2"/>
  <c r="N628" i="2"/>
  <c r="U450" i="1"/>
  <c r="V450" i="1"/>
  <c r="S450" i="1"/>
  <c r="U464" i="1"/>
  <c r="M464" i="2"/>
  <c r="N464" i="2"/>
  <c r="C319" i="3"/>
  <c r="O319" i="1"/>
  <c r="O318" i="1" s="1"/>
  <c r="M318" i="3"/>
  <c r="M411" i="2"/>
  <c r="N411" i="2" s="1"/>
  <c r="U411" i="1"/>
  <c r="V411" i="1" s="1"/>
  <c r="C253" i="3"/>
  <c r="C250" i="3" s="1"/>
  <c r="M250" i="3"/>
  <c r="U635" i="1"/>
  <c r="V635" i="1"/>
  <c r="M635" i="2"/>
  <c r="N635" i="2"/>
  <c r="U354" i="1"/>
  <c r="S559" i="1"/>
  <c r="M559" i="2"/>
  <c r="N559" i="2"/>
  <c r="M125" i="2"/>
  <c r="N125" i="2"/>
  <c r="C333" i="3"/>
  <c r="O333" i="1"/>
  <c r="M333" i="2" s="1"/>
  <c r="N333" i="2" s="1"/>
  <c r="Q318" i="3"/>
  <c r="I510" i="3"/>
  <c r="I497" i="3" s="1"/>
  <c r="C528" i="3"/>
  <c r="O528" i="1"/>
  <c r="U533" i="1"/>
  <c r="M533" i="2"/>
  <c r="N533" i="2" s="1"/>
  <c r="C290" i="3"/>
  <c r="M283" i="3"/>
  <c r="S626" i="1"/>
  <c r="U626" i="1"/>
  <c r="V626" i="1"/>
  <c r="U137" i="1"/>
  <c r="S529" i="1"/>
  <c r="M502" i="2"/>
  <c r="S502" i="1"/>
  <c r="U406" i="1"/>
  <c r="V406" i="1"/>
  <c r="S406" i="1"/>
  <c r="U601" i="1"/>
  <c r="V601" i="1" s="1"/>
  <c r="U594" i="1"/>
  <c r="V594" i="1" s="1"/>
  <c r="M594" i="2"/>
  <c r="N594" i="2" s="1"/>
  <c r="S19" i="1"/>
  <c r="U19" i="1"/>
  <c r="M20" i="2"/>
  <c r="N20" i="2" s="1"/>
  <c r="U20" i="1"/>
  <c r="S20" i="1"/>
  <c r="U120" i="1"/>
  <c r="O641" i="1"/>
  <c r="S641" i="1"/>
  <c r="M604" i="2"/>
  <c r="N604" i="2"/>
  <c r="S604" i="1"/>
  <c r="U423" i="1"/>
  <c r="V423" i="1" s="1"/>
  <c r="M423" i="2"/>
  <c r="N423" i="2" s="1"/>
  <c r="S243" i="1"/>
  <c r="M243" i="2"/>
  <c r="N243" i="2"/>
  <c r="U243" i="1"/>
  <c r="C43" i="3"/>
  <c r="O43" i="1" s="1"/>
  <c r="F440" i="3"/>
  <c r="E96" i="3"/>
  <c r="U291" i="1"/>
  <c r="S291" i="1"/>
  <c r="U649" i="1"/>
  <c r="V649" i="1" s="1"/>
  <c r="S649" i="1"/>
  <c r="M446" i="2"/>
  <c r="N446" i="2"/>
  <c r="U446" i="1"/>
  <c r="V446" i="1"/>
  <c r="C444" i="3"/>
  <c r="D440" i="3"/>
  <c r="M438" i="2"/>
  <c r="N438" i="2" s="1"/>
  <c r="S438" i="1"/>
  <c r="Y578" i="3"/>
  <c r="Y497" i="3"/>
  <c r="G640" i="3"/>
  <c r="G578" i="3"/>
  <c r="C644" i="3"/>
  <c r="O644" i="1"/>
  <c r="S472" i="1"/>
  <c r="M472" i="2"/>
  <c r="N472" i="2" s="1"/>
  <c r="C410" i="3"/>
  <c r="F408" i="3"/>
  <c r="O383" i="3"/>
  <c r="O382" i="3" s="1"/>
  <c r="O297" i="3" s="1"/>
  <c r="C404" i="3"/>
  <c r="O404" i="1"/>
  <c r="M404" i="2" s="1"/>
  <c r="N404" i="2" s="1"/>
  <c r="C394" i="3"/>
  <c r="O394" i="1"/>
  <c r="U394" i="1" s="1"/>
  <c r="V394" i="1" s="1"/>
  <c r="E383" i="3"/>
  <c r="G383" i="3"/>
  <c r="G382" i="3" s="1"/>
  <c r="G297" i="3" s="1"/>
  <c r="C134" i="3"/>
  <c r="O134" i="1"/>
  <c r="S134" i="1" s="1"/>
  <c r="S96" i="3"/>
  <c r="S95" i="3" s="1"/>
  <c r="S10" i="3" s="1"/>
  <c r="C328" i="3"/>
  <c r="G208" i="3"/>
  <c r="S653" i="1"/>
  <c r="M653" i="2"/>
  <c r="N653" i="2" s="1"/>
  <c r="G510" i="3"/>
  <c r="U490" i="1"/>
  <c r="S32" i="3"/>
  <c r="C72" i="3"/>
  <c r="O72" i="1"/>
  <c r="S72" i="1" s="1"/>
  <c r="M138" i="2"/>
  <c r="N138" i="2" s="1"/>
  <c r="S582" i="1"/>
  <c r="M582" i="2"/>
  <c r="N582" i="2"/>
  <c r="U103" i="1"/>
  <c r="M103" i="2"/>
  <c r="N103" i="2" s="1"/>
  <c r="S103" i="1"/>
  <c r="S578" i="3"/>
  <c r="S497" i="3"/>
  <c r="I73" i="3"/>
  <c r="Q578" i="3"/>
  <c r="Q497" i="3" s="1"/>
  <c r="F578" i="3"/>
  <c r="F497" i="3" s="1"/>
  <c r="P578" i="3"/>
  <c r="P497" i="3" s="1"/>
  <c r="C142" i="3"/>
  <c r="O142" i="1" s="1"/>
  <c r="O578" i="3"/>
  <c r="O497" i="3" s="1"/>
  <c r="T578" i="3"/>
  <c r="T497" i="3" s="1"/>
  <c r="M117" i="2"/>
  <c r="N117" i="2"/>
  <c r="S117" i="1"/>
  <c r="U117" i="1"/>
  <c r="S371" i="1"/>
  <c r="M371" i="2"/>
  <c r="N371" i="2" s="1"/>
  <c r="U371" i="1"/>
  <c r="M339" i="2"/>
  <c r="N339" i="2" s="1"/>
  <c r="M50" i="2"/>
  <c r="N50" i="2"/>
  <c r="S50" i="1"/>
  <c r="N68" i="2"/>
  <c r="M105" i="2"/>
  <c r="S151" i="1"/>
  <c r="U151" i="1"/>
  <c r="M151" i="2"/>
  <c r="N151" i="2" s="1"/>
  <c r="M166" i="2"/>
  <c r="N166" i="2" s="1"/>
  <c r="U166" i="1"/>
  <c r="U65" i="1"/>
  <c r="M65" i="2"/>
  <c r="N65" i="2" s="1"/>
  <c r="S65" i="1"/>
  <c r="U33" i="1"/>
  <c r="M123" i="2"/>
  <c r="N123" i="2" s="1"/>
  <c r="S123" i="1"/>
  <c r="M521" i="2"/>
  <c r="N521" i="2"/>
  <c r="M211" i="2"/>
  <c r="N211" i="2"/>
  <c r="S379" i="1"/>
  <c r="U185" i="1"/>
  <c r="S135" i="1"/>
  <c r="M129" i="2"/>
  <c r="N129" i="2"/>
  <c r="S129" i="1"/>
  <c r="S574" i="1"/>
  <c r="U362" i="1"/>
  <c r="S621" i="1"/>
  <c r="U621" i="1"/>
  <c r="V621" i="1"/>
  <c r="U12" i="1"/>
  <c r="U210" i="1"/>
  <c r="U107" i="1"/>
  <c r="V107" i="1" s="1"/>
  <c r="S107" i="1"/>
  <c r="U169" i="1"/>
  <c r="S169" i="1"/>
  <c r="M540" i="2"/>
  <c r="N540" i="2"/>
  <c r="U540" i="1"/>
  <c r="U507" i="1"/>
  <c r="S152" i="1"/>
  <c r="M101" i="2"/>
  <c r="N101" i="2" s="1"/>
  <c r="U101" i="1"/>
  <c r="V101" i="1" s="1"/>
  <c r="O500" i="1"/>
  <c r="S500" i="1" s="1"/>
  <c r="S376" i="1"/>
  <c r="S160" i="1"/>
  <c r="U50" i="1"/>
  <c r="S166" i="1"/>
  <c r="S55" i="1"/>
  <c r="S203" i="1"/>
  <c r="S105" i="1"/>
  <c r="S538" i="1"/>
  <c r="O195" i="1"/>
  <c r="S195" i="1" s="1"/>
  <c r="M529" i="2"/>
  <c r="N529" i="2" s="1"/>
  <c r="S33" i="1"/>
  <c r="S63" i="1"/>
  <c r="M373" i="2"/>
  <c r="N373" i="2" s="1"/>
  <c r="U373" i="1"/>
  <c r="S252" i="1"/>
  <c r="M215" i="2"/>
  <c r="N215" i="2" s="1"/>
  <c r="S215" i="1"/>
  <c r="U342" i="1"/>
  <c r="S576" i="1"/>
  <c r="M576" i="2"/>
  <c r="N576" i="2"/>
  <c r="O409" i="1"/>
  <c r="M336" i="2"/>
  <c r="S336" i="1"/>
  <c r="M205" i="2"/>
  <c r="N205" i="2" s="1"/>
  <c r="S205" i="1"/>
  <c r="S305" i="1"/>
  <c r="M305" i="2"/>
  <c r="N305" i="2" s="1"/>
  <c r="S308" i="1"/>
  <c r="U308" i="1"/>
  <c r="M308" i="2"/>
  <c r="N308" i="2" s="1"/>
  <c r="U273" i="1"/>
  <c r="S273" i="1"/>
  <c r="M273" i="2"/>
  <c r="N273" i="2" s="1"/>
  <c r="M479" i="2"/>
  <c r="N479" i="2" s="1"/>
  <c r="S479" i="1"/>
  <c r="U479" i="1"/>
  <c r="M689" i="2"/>
  <c r="N689" i="2" s="1"/>
  <c r="S689" i="1"/>
  <c r="S481" i="1"/>
  <c r="S466" i="1"/>
  <c r="U681" i="1"/>
  <c r="M469" i="2"/>
  <c r="N469" i="2" s="1"/>
  <c r="U469" i="1"/>
  <c r="S686" i="1"/>
  <c r="U686" i="1"/>
  <c r="M686" i="2"/>
  <c r="N686" i="2"/>
  <c r="U613" i="1"/>
  <c r="V613" i="1"/>
  <c r="S613" i="1"/>
  <c r="U397" i="1"/>
  <c r="V397" i="1" s="1"/>
  <c r="S397" i="1"/>
  <c r="U629" i="1"/>
  <c r="V629" i="1"/>
  <c r="S629" i="1"/>
  <c r="M414" i="2"/>
  <c r="N414" i="2" s="1"/>
  <c r="S414" i="1"/>
  <c r="U414" i="1"/>
  <c r="V414" i="1"/>
  <c r="M187" i="2"/>
  <c r="N187" i="2"/>
  <c r="S187" i="1"/>
  <c r="U187" i="1"/>
  <c r="U593" i="1"/>
  <c r="V593" i="1"/>
  <c r="M593" i="2"/>
  <c r="N593" i="2"/>
  <c r="S593" i="1"/>
  <c r="M668" i="2"/>
  <c r="N668" i="2" s="1"/>
  <c r="U668" i="1"/>
  <c r="V668" i="1" s="1"/>
  <c r="S668" i="1"/>
  <c r="M670" i="2"/>
  <c r="N670" i="2"/>
  <c r="U670" i="1"/>
  <c r="V670" i="1"/>
  <c r="M623" i="2"/>
  <c r="N623" i="2"/>
  <c r="S623" i="1"/>
  <c r="U623" i="1"/>
  <c r="V623" i="1" s="1"/>
  <c r="M504" i="2"/>
  <c r="N504" i="2" s="1"/>
  <c r="U504" i="1"/>
  <c r="S504" i="1"/>
  <c r="M293" i="2"/>
  <c r="M435" i="2"/>
  <c r="N435" i="2" s="1"/>
  <c r="S435" i="1"/>
  <c r="M584" i="2"/>
  <c r="N584" i="2"/>
  <c r="U584" i="1"/>
  <c r="V584" i="1"/>
  <c r="M652" i="2"/>
  <c r="N652" i="2"/>
  <c r="S652" i="1"/>
  <c r="S659" i="1"/>
  <c r="U467" i="1"/>
  <c r="S467" i="1"/>
  <c r="M467" i="2"/>
  <c r="N467" i="2"/>
  <c r="U495" i="1"/>
  <c r="U407" i="1"/>
  <c r="V407" i="1" s="1"/>
  <c r="M407" i="2"/>
  <c r="N407" i="2" s="1"/>
  <c r="U433" i="1"/>
  <c r="V433" i="1" s="1"/>
  <c r="M433" i="2"/>
  <c r="N433" i="2" s="1"/>
  <c r="S433" i="1"/>
  <c r="M630" i="2"/>
  <c r="N630" i="2"/>
  <c r="U630" i="1"/>
  <c r="V630" i="1"/>
  <c r="U620" i="1"/>
  <c r="V620" i="1"/>
  <c r="M620" i="2"/>
  <c r="N620" i="2"/>
  <c r="S620" i="1"/>
  <c r="M677" i="2"/>
  <c r="S677" i="1"/>
  <c r="U412" i="1"/>
  <c r="V412" i="1" s="1"/>
  <c r="U688" i="1"/>
  <c r="S688" i="1"/>
  <c r="M688" i="2"/>
  <c r="N688" i="2"/>
  <c r="S458" i="1"/>
  <c r="S389" i="1"/>
  <c r="U389" i="1"/>
  <c r="V389" i="1"/>
  <c r="M389" i="2"/>
  <c r="N389" i="2"/>
  <c r="U305" i="1"/>
  <c r="M263" i="2"/>
  <c r="N263" i="2" s="1"/>
  <c r="U263" i="1"/>
  <c r="U307" i="1"/>
  <c r="M307" i="2"/>
  <c r="N307" i="2" s="1"/>
  <c r="S307" i="1"/>
  <c r="S494" i="1"/>
  <c r="U494" i="1"/>
  <c r="M405" i="2"/>
  <c r="N405" i="2"/>
  <c r="S405" i="1"/>
  <c r="M687" i="2"/>
  <c r="N687" i="2" s="1"/>
  <c r="U385" i="1"/>
  <c r="V385" i="1" s="1"/>
  <c r="S385" i="1"/>
  <c r="M285" i="2"/>
  <c r="N285" i="2"/>
  <c r="S285" i="1"/>
  <c r="M581" i="2"/>
  <c r="N581" i="2" s="1"/>
  <c r="S581" i="1"/>
  <c r="U270" i="1"/>
  <c r="M270" i="2"/>
  <c r="N270" i="2" s="1"/>
  <c r="U311" i="1"/>
  <c r="S311" i="1"/>
  <c r="S663" i="1"/>
  <c r="M663" i="2"/>
  <c r="N663" i="2"/>
  <c r="U403" i="1"/>
  <c r="V403" i="1"/>
  <c r="M403" i="2"/>
  <c r="N403" i="2"/>
  <c r="U665" i="1"/>
  <c r="V665" i="1"/>
  <c r="S80" i="1"/>
  <c r="U80" i="1"/>
  <c r="M80" i="2"/>
  <c r="N80" i="2"/>
  <c r="M638" i="2"/>
  <c r="N638" i="2"/>
  <c r="S638" i="1"/>
  <c r="M89" i="2"/>
  <c r="N89" i="2" s="1"/>
  <c r="U89" i="1"/>
  <c r="S227" i="1"/>
  <c r="S392" i="1"/>
  <c r="U392" i="1"/>
  <c r="V392" i="1"/>
  <c r="M306" i="2"/>
  <c r="N306" i="2"/>
  <c r="U306" i="1"/>
  <c r="S317" i="1"/>
  <c r="M612" i="2"/>
  <c r="N612" i="2"/>
  <c r="S612" i="1"/>
  <c r="S658" i="1"/>
  <c r="M658" i="2"/>
  <c r="N658" i="2"/>
  <c r="M610" i="2"/>
  <c r="N610" i="2"/>
  <c r="S637" i="1"/>
  <c r="U637" i="1"/>
  <c r="V637" i="1" s="1"/>
  <c r="M637" i="2"/>
  <c r="N637" i="2" s="1"/>
  <c r="M398" i="2"/>
  <c r="N398" i="2" s="1"/>
  <c r="U398" i="1"/>
  <c r="V398" i="1" s="1"/>
  <c r="S398" i="1"/>
  <c r="U639" i="1"/>
  <c r="V639" i="1" s="1"/>
  <c r="S639" i="1"/>
  <c r="U588" i="1"/>
  <c r="V588" i="1"/>
  <c r="S625" i="1"/>
  <c r="M625" i="2"/>
  <c r="N625" i="2" s="1"/>
  <c r="M474" i="2"/>
  <c r="N474" i="2" s="1"/>
  <c r="S474" i="1"/>
  <c r="U474" i="1"/>
  <c r="S477" i="1"/>
  <c r="M477" i="2"/>
  <c r="N477" i="2"/>
  <c r="M627" i="2"/>
  <c r="N627" i="2"/>
  <c r="U627" i="1"/>
  <c r="V627" i="1"/>
  <c r="S627" i="1"/>
  <c r="U437" i="1"/>
  <c r="V437" i="1" s="1"/>
  <c r="M437" i="2"/>
  <c r="N437" i="2" s="1"/>
  <c r="S437" i="1"/>
  <c r="M267" i="2"/>
  <c r="N267" i="2"/>
  <c r="S267" i="1"/>
  <c r="O390" i="1"/>
  <c r="U390" i="1" s="1"/>
  <c r="V390" i="1" s="1"/>
  <c r="S429" i="1"/>
  <c r="U429" i="1"/>
  <c r="V429" i="1" s="1"/>
  <c r="S524" i="1"/>
  <c r="U524" i="1"/>
  <c r="M524" i="2"/>
  <c r="N524" i="2" s="1"/>
  <c r="S615" i="1"/>
  <c r="U615" i="1"/>
  <c r="V615" i="1"/>
  <c r="M615" i="2"/>
  <c r="N615" i="2"/>
  <c r="U393" i="1"/>
  <c r="V393" i="1"/>
  <c r="M393" i="2"/>
  <c r="N393" i="2"/>
  <c r="S393" i="1"/>
  <c r="S391" i="1"/>
  <c r="M391" i="2"/>
  <c r="N391" i="2"/>
  <c r="U391" i="1"/>
  <c r="V391" i="1"/>
  <c r="M368" i="2"/>
  <c r="N368" i="2"/>
  <c r="S368" i="1"/>
  <c r="G1256" i="4"/>
  <c r="G1255" i="4" s="1"/>
  <c r="F1257" i="4"/>
  <c r="G2093" i="4"/>
  <c r="G2092" i="4" s="1"/>
  <c r="F2092" i="4"/>
  <c r="W473" i="3" s="1"/>
  <c r="G2104" i="4"/>
  <c r="G2103" i="4"/>
  <c r="F2103" i="4"/>
  <c r="M476" i="3"/>
  <c r="C476" i="3" s="1"/>
  <c r="O476" i="1" s="1"/>
  <c r="G2647" i="4"/>
  <c r="G2646" i="4"/>
  <c r="F2646" i="4"/>
  <c r="G2661" i="4"/>
  <c r="G2660" i="4" s="1"/>
  <c r="F2660" i="4"/>
  <c r="W633" i="3" s="1"/>
  <c r="G2677" i="4"/>
  <c r="G2675" i="4" s="1"/>
  <c r="F2675" i="4"/>
  <c r="D636" i="3" s="1"/>
  <c r="C92" i="3"/>
  <c r="O92" i="1" s="1"/>
  <c r="F317" i="4"/>
  <c r="F62" i="4"/>
  <c r="G318" i="4"/>
  <c r="G317" i="4"/>
  <c r="G2307" i="4"/>
  <c r="G2306" i="4"/>
  <c r="F2306" i="4"/>
  <c r="M547" i="3"/>
  <c r="C547" i="3" s="1"/>
  <c r="O547" i="1" s="1"/>
  <c r="G2215" i="4"/>
  <c r="G2213" i="4"/>
  <c r="F2213" i="4"/>
  <c r="N26" i="2"/>
  <c r="N25" i="2" s="1"/>
  <c r="M25" i="2"/>
  <c r="O491" i="1"/>
  <c r="U491" i="1" s="1"/>
  <c r="N51" i="2"/>
  <c r="O675" i="1"/>
  <c r="S675" i="1" s="1"/>
  <c r="S673" i="1" s="1"/>
  <c r="M134" i="2"/>
  <c r="N134" i="2" s="1"/>
  <c r="U404" i="1"/>
  <c r="V404" i="1" s="1"/>
  <c r="O444" i="1"/>
  <c r="S444" i="1" s="1"/>
  <c r="M528" i="2"/>
  <c r="N534" i="2"/>
  <c r="U39" i="1"/>
  <c r="M39" i="2"/>
  <c r="N39" i="2"/>
  <c r="U74" i="1"/>
  <c r="M416" i="2"/>
  <c r="N416" i="2" s="1"/>
  <c r="O587" i="1"/>
  <c r="S587" i="1" s="1"/>
  <c r="M452" i="2"/>
  <c r="N452" i="2" s="1"/>
  <c r="N48" i="2"/>
  <c r="M518" i="3"/>
  <c r="C518" i="3" s="1"/>
  <c r="O518" i="1" s="1"/>
  <c r="F1255" i="4"/>
  <c r="G1257" i="4"/>
  <c r="S390" i="1"/>
  <c r="N336" i="2"/>
  <c r="M195" i="2"/>
  <c r="N195" i="2"/>
  <c r="U195" i="1"/>
  <c r="N332" i="2"/>
  <c r="N528" i="2"/>
  <c r="M277" i="3"/>
  <c r="C277" i="3"/>
  <c r="O277" i="1" s="1"/>
  <c r="N10" i="1"/>
  <c r="L10" i="1"/>
  <c r="J292" i="1"/>
  <c r="Q690" i="1"/>
  <c r="Q497" i="1" s="1"/>
  <c r="S691" i="1"/>
  <c r="S690" i="1" s="1"/>
  <c r="J692" i="1"/>
  <c r="V64" i="1"/>
  <c r="U64" i="1"/>
  <c r="V66" i="1"/>
  <c r="U66" i="1"/>
  <c r="J564" i="1"/>
  <c r="U565" i="1"/>
  <c r="J382" i="1"/>
  <c r="U384" i="1"/>
  <c r="V384" i="1" s="1"/>
  <c r="C578" i="2"/>
  <c r="C32" i="2"/>
  <c r="U293" i="1"/>
  <c r="U190" i="1"/>
  <c r="U38" i="1"/>
  <c r="U672" i="1"/>
  <c r="J73" i="1"/>
  <c r="J283" i="1"/>
  <c r="M10" i="1"/>
  <c r="I297" i="1"/>
  <c r="L297" i="1"/>
  <c r="C298" i="2"/>
  <c r="U677" i="1"/>
  <c r="J676" i="1"/>
  <c r="J505" i="1"/>
  <c r="J32" i="1"/>
  <c r="D29" i="2"/>
  <c r="D15" i="2"/>
  <c r="C382" i="2"/>
  <c r="D673" i="2"/>
  <c r="M297" i="1"/>
  <c r="R297" i="1"/>
  <c r="C260" i="2"/>
  <c r="D676" i="2"/>
  <c r="J318" i="1"/>
  <c r="J297" i="1" s="1"/>
  <c r="D382" i="2"/>
  <c r="N485" i="2"/>
  <c r="N484" i="2"/>
  <c r="M484" i="2"/>
  <c r="K297" i="1"/>
  <c r="N297" i="1"/>
  <c r="J488" i="1"/>
  <c r="C498" i="2"/>
  <c r="M258" i="2"/>
  <c r="N705" i="2"/>
  <c r="N704" i="2" s="1"/>
  <c r="U299" i="1"/>
  <c r="J260" i="1"/>
  <c r="P297" i="1"/>
  <c r="T297" i="1"/>
  <c r="M497" i="1"/>
  <c r="J463" i="1"/>
  <c r="P497" i="1"/>
  <c r="J498" i="1"/>
  <c r="C312" i="2"/>
  <c r="C297" i="2" s="1"/>
  <c r="N502" i="2"/>
  <c r="N501" i="2" s="1"/>
  <c r="M566" i="2"/>
  <c r="N566" i="2" s="1"/>
  <c r="S380" i="1"/>
  <c r="U380" i="1"/>
  <c r="S211" i="1"/>
  <c r="U211" i="1"/>
  <c r="M675" i="2"/>
  <c r="N675" i="2" s="1"/>
  <c r="N673" i="2" s="1"/>
  <c r="U409" i="1"/>
  <c r="V409" i="1"/>
  <c r="S409" i="1"/>
  <c r="M409" i="2"/>
  <c r="N409" i="2" s="1"/>
  <c r="O253" i="1"/>
  <c r="S253" i="1" s="1"/>
  <c r="S416" i="1"/>
  <c r="S352" i="1"/>
  <c r="C579" i="3"/>
  <c r="K382" i="3"/>
  <c r="U379" i="1"/>
  <c r="U193" i="1"/>
  <c r="S64" i="1"/>
  <c r="S343" i="1"/>
  <c r="M104" i="2"/>
  <c r="N104" i="2" s="1"/>
  <c r="S550" i="1"/>
  <c r="S323" i="1"/>
  <c r="U219" i="1"/>
  <c r="S70" i="1"/>
  <c r="M97" i="2"/>
  <c r="N97" i="2" s="1"/>
  <c r="S122" i="1"/>
  <c r="S17" i="1"/>
  <c r="M323" i="2"/>
  <c r="N323" i="2" s="1"/>
  <c r="S624" i="1"/>
  <c r="C694" i="3"/>
  <c r="C690" i="3"/>
  <c r="H497" i="3"/>
  <c r="L95" i="3"/>
  <c r="P95" i="3"/>
  <c r="P10" i="3"/>
  <c r="J95" i="3"/>
  <c r="J10" i="3"/>
  <c r="N95" i="3"/>
  <c r="X95" i="3"/>
  <c r="X10" i="3" s="1"/>
  <c r="U95" i="3"/>
  <c r="I382" i="3"/>
  <c r="I297" i="3"/>
  <c r="Y297" i="3"/>
  <c r="K95" i="3"/>
  <c r="M352" i="2"/>
  <c r="N352" i="2"/>
  <c r="C440" i="3"/>
  <c r="C498" i="3"/>
  <c r="O258" i="1"/>
  <c r="S501" i="1"/>
  <c r="S68" i="1"/>
  <c r="U520" i="1"/>
  <c r="U566" i="1"/>
  <c r="S566" i="1"/>
  <c r="S564" i="1" s="1"/>
  <c r="S374" i="1"/>
  <c r="M374" i="2"/>
  <c r="N374" i="2" s="1"/>
  <c r="U573" i="1"/>
  <c r="U252" i="1"/>
  <c r="M252" i="2"/>
  <c r="N252" i="2"/>
  <c r="M422" i="2"/>
  <c r="N422" i="2"/>
  <c r="U422" i="1"/>
  <c r="V422" i="1"/>
  <c r="S422" i="1"/>
  <c r="U480" i="1"/>
  <c r="M480" i="2"/>
  <c r="N480" i="2"/>
  <c r="S480" i="1"/>
  <c r="U481" i="1"/>
  <c r="M481" i="2"/>
  <c r="N481" i="2"/>
  <c r="M466" i="2"/>
  <c r="N466" i="2"/>
  <c r="U466" i="1"/>
  <c r="S681" i="1"/>
  <c r="M681" i="2"/>
  <c r="N681" i="2"/>
  <c r="M150" i="2"/>
  <c r="N150" i="2"/>
  <c r="S150" i="1"/>
  <c r="M483" i="2"/>
  <c r="M482" i="2" s="1"/>
  <c r="U483" i="1"/>
  <c r="O482" i="1"/>
  <c r="S342" i="1"/>
  <c r="M342" i="2"/>
  <c r="N342" i="2" s="1"/>
  <c r="U553" i="1"/>
  <c r="S553" i="1"/>
  <c r="M212" i="2"/>
  <c r="N212" i="2" s="1"/>
  <c r="S212" i="1"/>
  <c r="S40" i="1"/>
  <c r="U40" i="1"/>
  <c r="M665" i="2"/>
  <c r="N665" i="2"/>
  <c r="S665" i="1"/>
  <c r="U172" i="1"/>
  <c r="M172" i="2"/>
  <c r="N172" i="2"/>
  <c r="U659" i="1"/>
  <c r="V659" i="1"/>
  <c r="M659" i="2"/>
  <c r="N659" i="2"/>
  <c r="U647" i="1"/>
  <c r="V647" i="1"/>
  <c r="S647" i="1"/>
  <c r="M181" i="2"/>
  <c r="N181" i="2" s="1"/>
  <c r="U181" i="1"/>
  <c r="U227" i="1"/>
  <c r="V227" i="1"/>
  <c r="M227" i="2"/>
  <c r="N227" i="2"/>
  <c r="U146" i="1"/>
  <c r="S146" i="1"/>
  <c r="M317" i="2"/>
  <c r="N317" i="2"/>
  <c r="U317" i="1"/>
  <c r="M598" i="2"/>
  <c r="N598" i="2" s="1"/>
  <c r="S495" i="1"/>
  <c r="M495" i="2"/>
  <c r="N495" i="2"/>
  <c r="M589" i="2"/>
  <c r="N589" i="2"/>
  <c r="S589" i="1"/>
  <c r="U610" i="1"/>
  <c r="V610" i="1" s="1"/>
  <c r="S610" i="1"/>
  <c r="M180" i="2"/>
  <c r="N180" i="2"/>
  <c r="U180" i="1"/>
  <c r="O175" i="1"/>
  <c r="C164" i="3"/>
  <c r="S588" i="1"/>
  <c r="M588" i="2"/>
  <c r="N588" i="2"/>
  <c r="M69" i="2"/>
  <c r="N69" i="2"/>
  <c r="U69" i="1"/>
  <c r="U523" i="1"/>
  <c r="M523" i="2"/>
  <c r="N523" i="2"/>
  <c r="S523" i="1"/>
  <c r="M412" i="2"/>
  <c r="N412" i="2" s="1"/>
  <c r="S412" i="1"/>
  <c r="M601" i="2"/>
  <c r="N601" i="2" s="1"/>
  <c r="S601" i="1"/>
  <c r="M337" i="2"/>
  <c r="N337" i="2"/>
  <c r="S337" i="1"/>
  <c r="M428" i="2"/>
  <c r="N428" i="2" s="1"/>
  <c r="U428" i="1"/>
  <c r="V428" i="1" s="1"/>
  <c r="M596" i="2"/>
  <c r="N596" i="2"/>
  <c r="S596" i="1"/>
  <c r="U475" i="1"/>
  <c r="M475" i="2"/>
  <c r="N475" i="2"/>
  <c r="U669" i="1"/>
  <c r="V669" i="1"/>
  <c r="S669" i="1"/>
  <c r="M458" i="2"/>
  <c r="N458" i="2" s="1"/>
  <c r="U458" i="1"/>
  <c r="V458" i="1" s="1"/>
  <c r="M455" i="2"/>
  <c r="N455" i="2" s="1"/>
  <c r="U455" i="1"/>
  <c r="V455" i="1" s="1"/>
  <c r="U600" i="1"/>
  <c r="V600" i="1" s="1"/>
  <c r="M600" i="2"/>
  <c r="N600" i="2" s="1"/>
  <c r="S521" i="1"/>
  <c r="U521" i="1"/>
  <c r="M284" i="2"/>
  <c r="N284" i="2" s="1"/>
  <c r="S284" i="1"/>
  <c r="S213" i="1"/>
  <c r="M213" i="2"/>
  <c r="N213" i="2" s="1"/>
  <c r="U358" i="1"/>
  <c r="S358" i="1"/>
  <c r="M203" i="2"/>
  <c r="N203" i="2" s="1"/>
  <c r="U203" i="1"/>
  <c r="S111" i="1"/>
  <c r="U111" i="1"/>
  <c r="M188" i="2"/>
  <c r="N188" i="2"/>
  <c r="S188" i="1"/>
  <c r="S62" i="1"/>
  <c r="U62" i="1"/>
  <c r="M59" i="2"/>
  <c r="N59" i="2" s="1"/>
  <c r="S59" i="1"/>
  <c r="M135" i="2"/>
  <c r="N135" i="2"/>
  <c r="U135" i="1"/>
  <c r="M58" i="2"/>
  <c r="N58" i="2" s="1"/>
  <c r="U58" i="1"/>
  <c r="M666" i="2"/>
  <c r="N666" i="2"/>
  <c r="S666" i="1"/>
  <c r="S562" i="1"/>
  <c r="U562" i="1"/>
  <c r="M562" i="2"/>
  <c r="N562" i="2" s="1"/>
  <c r="S546" i="1"/>
  <c r="M546" i="2"/>
  <c r="N546" i="2"/>
  <c r="U569" i="1"/>
  <c r="M569" i="2"/>
  <c r="N569" i="2" s="1"/>
  <c r="S560" i="1"/>
  <c r="U560" i="1"/>
  <c r="U330" i="1"/>
  <c r="M330" i="2"/>
  <c r="N330" i="2"/>
  <c r="S517" i="1"/>
  <c r="M517" i="2"/>
  <c r="N517" i="2" s="1"/>
  <c r="S130" i="1"/>
  <c r="M130" i="2"/>
  <c r="N130" i="2"/>
  <c r="M116" i="2"/>
  <c r="N116" i="2"/>
  <c r="S116" i="1"/>
  <c r="U116" i="1"/>
  <c r="V116" i="1" s="1"/>
  <c r="M684" i="2"/>
  <c r="N684" i="2" s="1"/>
  <c r="O99" i="1"/>
  <c r="C96" i="3"/>
  <c r="U605" i="1"/>
  <c r="V605" i="1"/>
  <c r="M605" i="2"/>
  <c r="N605" i="2"/>
  <c r="M656" i="2"/>
  <c r="N656" i="2"/>
  <c r="S656" i="1"/>
  <c r="S490" i="1"/>
  <c r="M490" i="2"/>
  <c r="N490" i="2" s="1"/>
  <c r="S138" i="1"/>
  <c r="U138" i="1"/>
  <c r="S121" i="1"/>
  <c r="M121" i="2"/>
  <c r="N121" i="2"/>
  <c r="M202" i="2"/>
  <c r="N202" i="2"/>
  <c r="S202" i="1"/>
  <c r="U47" i="1"/>
  <c r="M47" i="2"/>
  <c r="N47" i="2"/>
  <c r="U451" i="1"/>
  <c r="V451" i="1"/>
  <c r="S451" i="1"/>
  <c r="L10" i="3"/>
  <c r="V10" i="3"/>
  <c r="N10" i="3"/>
  <c r="X297" i="3"/>
  <c r="J297" i="3"/>
  <c r="E95" i="3"/>
  <c r="C283" i="3"/>
  <c r="Q95" i="3"/>
  <c r="Q10" i="3"/>
  <c r="M382" i="3"/>
  <c r="S24" i="1"/>
  <c r="M24" i="2"/>
  <c r="N24" i="2" s="1"/>
  <c r="M272" i="2"/>
  <c r="N272" i="2" s="1"/>
  <c r="U272" i="1"/>
  <c r="U492" i="1"/>
  <c r="M492" i="2"/>
  <c r="N492" i="2" s="1"/>
  <c r="U571" i="1"/>
  <c r="S571" i="1"/>
  <c r="U628" i="1"/>
  <c r="V628" i="1" s="1"/>
  <c r="S628" i="1"/>
  <c r="U35" i="1"/>
  <c r="S35" i="1"/>
  <c r="M451" i="2"/>
  <c r="N451" i="2"/>
  <c r="U145" i="1"/>
  <c r="S145" i="1"/>
  <c r="O95" i="3"/>
  <c r="O10" i="3"/>
  <c r="W382" i="3"/>
  <c r="Q382" i="3"/>
  <c r="Q297" i="3"/>
  <c r="I578" i="3"/>
  <c r="I95" i="3"/>
  <c r="I10" i="3"/>
  <c r="R297" i="3"/>
  <c r="N297" i="3"/>
  <c r="M599" i="2"/>
  <c r="N599" i="2"/>
  <c r="U599" i="1"/>
  <c r="V599" i="1"/>
  <c r="U693" i="1"/>
  <c r="U536" i="1"/>
  <c r="M536" i="2"/>
  <c r="N536" i="2"/>
  <c r="S536" i="1"/>
  <c r="S509" i="1"/>
  <c r="S508" i="1" s="1"/>
  <c r="M509" i="2"/>
  <c r="M508" i="2" s="1"/>
  <c r="O508" i="1"/>
  <c r="U509" i="1"/>
  <c r="S590" i="1"/>
  <c r="M364" i="2"/>
  <c r="N364" i="2"/>
  <c r="S364" i="1"/>
  <c r="U49" i="1"/>
  <c r="M49" i="2"/>
  <c r="N49" i="2"/>
  <c r="M444" i="2"/>
  <c r="N444" i="2"/>
  <c r="M224" i="2"/>
  <c r="N224" i="2"/>
  <c r="U313" i="1"/>
  <c r="U465" i="1"/>
  <c r="U110" i="1"/>
  <c r="S375" i="1"/>
  <c r="M91" i="2"/>
  <c r="N91" i="2"/>
  <c r="C508" i="3"/>
  <c r="M563" i="2"/>
  <c r="N563" i="2" s="1"/>
  <c r="S83" i="1"/>
  <c r="S147" i="1"/>
  <c r="U147" i="1"/>
  <c r="S622" i="1"/>
  <c r="M622" i="2"/>
  <c r="N622" i="2" s="1"/>
  <c r="S233" i="1"/>
  <c r="M233" i="2"/>
  <c r="N233" i="2"/>
  <c r="U71" i="1"/>
  <c r="M71" i="2"/>
  <c r="N71" i="2" s="1"/>
  <c r="F95" i="3"/>
  <c r="F10" i="3" s="1"/>
  <c r="S149" i="1"/>
  <c r="S431" i="1"/>
  <c r="M418" i="2"/>
  <c r="N418" i="2" s="1"/>
  <c r="U420" i="1"/>
  <c r="V420" i="1" s="1"/>
  <c r="S278" i="1"/>
  <c r="S528" i="1"/>
  <c r="U528" i="1"/>
  <c r="M78" i="2"/>
  <c r="N78" i="2"/>
  <c r="O290" i="1"/>
  <c r="M290" i="2"/>
  <c r="N290" i="2" s="1"/>
  <c r="O328" i="1"/>
  <c r="C318" i="3"/>
  <c r="D382" i="3"/>
  <c r="D297" i="3" s="1"/>
  <c r="O37" i="1"/>
  <c r="S452" i="1"/>
  <c r="S52" i="1"/>
  <c r="M52" i="2"/>
  <c r="N52" i="2"/>
  <c r="U52" i="1"/>
  <c r="S185" i="1"/>
  <c r="M185" i="2"/>
  <c r="N185" i="2"/>
  <c r="S204" i="1"/>
  <c r="U232" i="1"/>
  <c r="S232" i="1"/>
  <c r="M232" i="2"/>
  <c r="N232" i="2"/>
  <c r="O410" i="1"/>
  <c r="C408" i="3"/>
  <c r="U641" i="1"/>
  <c r="V641" i="1"/>
  <c r="M641" i="2"/>
  <c r="N641" i="2"/>
  <c r="U22" i="1"/>
  <c r="M22" i="2"/>
  <c r="N22" i="2" s="1"/>
  <c r="S698" i="1"/>
  <c r="S697" i="1" s="1"/>
  <c r="M698" i="2"/>
  <c r="N698" i="2" s="1"/>
  <c r="N697" i="2" s="1"/>
  <c r="S13" i="1"/>
  <c r="U13" i="1"/>
  <c r="M57" i="2"/>
  <c r="N57" i="2"/>
  <c r="S57" i="1"/>
  <c r="S557" i="1"/>
  <c r="U557" i="1"/>
  <c r="S221" i="1"/>
  <c r="M221" i="2"/>
  <c r="N221" i="2"/>
  <c r="M657" i="2"/>
  <c r="N657" i="2" s="1"/>
  <c r="S657" i="1"/>
  <c r="U56" i="1"/>
  <c r="M56" i="2"/>
  <c r="N56" i="2" s="1"/>
  <c r="U79" i="1"/>
  <c r="M79" i="2"/>
  <c r="N79" i="2"/>
  <c r="S259" i="1"/>
  <c r="S258" i="1"/>
  <c r="E382" i="3"/>
  <c r="E297" i="3"/>
  <c r="F382" i="3"/>
  <c r="F297" i="3"/>
  <c r="M95" i="3"/>
  <c r="U68" i="1"/>
  <c r="U148" i="1"/>
  <c r="M148" i="2"/>
  <c r="N148" i="2" s="1"/>
  <c r="U241" i="1"/>
  <c r="M462" i="2"/>
  <c r="N462" i="2"/>
  <c r="O11" i="1"/>
  <c r="U196" i="1"/>
  <c r="V196" i="1" s="1"/>
  <c r="M321" i="2"/>
  <c r="N321" i="2" s="1"/>
  <c r="M380" i="2"/>
  <c r="N380" i="2" s="1"/>
  <c r="M335" i="2"/>
  <c r="N335" i="2" s="1"/>
  <c r="M31" i="2"/>
  <c r="N31" i="2" s="1"/>
  <c r="U284" i="1"/>
  <c r="S599" i="1"/>
  <c r="U31" i="1"/>
  <c r="U381" i="1"/>
  <c r="U335" i="1"/>
  <c r="S465" i="1"/>
  <c r="S693" i="1"/>
  <c r="S692" i="1" s="1"/>
  <c r="M375" i="2"/>
  <c r="N375" i="2"/>
  <c r="S551" i="1"/>
  <c r="S196" i="1"/>
  <c r="M548" i="2"/>
  <c r="N548" i="2"/>
  <c r="M109" i="2"/>
  <c r="N109" i="2"/>
  <c r="S321" i="1"/>
  <c r="S320" i="1"/>
  <c r="S443" i="1"/>
  <c r="M443" i="2"/>
  <c r="N443" i="2" s="1"/>
  <c r="M98" i="2"/>
  <c r="N98" i="2" s="1"/>
  <c r="C564" i="3"/>
  <c r="M133" i="2"/>
  <c r="N133" i="2"/>
  <c r="M84" i="2"/>
  <c r="N84" i="2"/>
  <c r="S330" i="1"/>
  <c r="S85" i="1"/>
  <c r="M353" i="2"/>
  <c r="N353" i="2" s="1"/>
  <c r="M115" i="2"/>
  <c r="N115" i="2" s="1"/>
  <c r="S22" i="1"/>
  <c r="M358" i="2"/>
  <c r="N358" i="2"/>
  <c r="M512" i="2"/>
  <c r="N512" i="2"/>
  <c r="U221" i="1"/>
  <c r="U83" i="1"/>
  <c r="M557" i="2"/>
  <c r="N557" i="2"/>
  <c r="M132" i="2"/>
  <c r="N132" i="2"/>
  <c r="M241" i="2"/>
  <c r="N241" i="2"/>
  <c r="O697" i="1"/>
  <c r="U136" i="1"/>
  <c r="S90" i="1"/>
  <c r="M322" i="2"/>
  <c r="N322" i="2" s="1"/>
  <c r="S322" i="1"/>
  <c r="O294" i="1"/>
  <c r="C292" i="3"/>
  <c r="U24" i="1"/>
  <c r="U376" i="1"/>
  <c r="M376" i="2"/>
  <c r="N376" i="2"/>
  <c r="O316" i="1"/>
  <c r="U316" i="1"/>
  <c r="C315" i="3"/>
  <c r="U657" i="1"/>
  <c r="V657" i="1" s="1"/>
  <c r="M198" i="2"/>
  <c r="N198" i="2" s="1"/>
  <c r="U198" i="1"/>
  <c r="U329" i="1"/>
  <c r="M329" i="2"/>
  <c r="N329" i="2" s="1"/>
  <c r="U160" i="1"/>
  <c r="M160" i="2"/>
  <c r="N160" i="2"/>
  <c r="U45" i="1"/>
  <c r="M45" i="2"/>
  <c r="N45" i="2" s="1"/>
  <c r="S569" i="1"/>
  <c r="U67" i="1"/>
  <c r="M67" i="2"/>
  <c r="N67" i="2" s="1"/>
  <c r="S255" i="1"/>
  <c r="M255" i="2"/>
  <c r="N255" i="2"/>
  <c r="U454" i="1"/>
  <c r="V454" i="1"/>
  <c r="S454" i="1"/>
  <c r="U168" i="1"/>
  <c r="S168" i="1"/>
  <c r="U324" i="1"/>
  <c r="M324" i="2"/>
  <c r="N324" i="2"/>
  <c r="S51" i="1"/>
  <c r="U51" i="1"/>
  <c r="M431" i="2"/>
  <c r="N431" i="2"/>
  <c r="S418" i="1"/>
  <c r="S428" i="1"/>
  <c r="M632" i="2"/>
  <c r="N632" i="2"/>
  <c r="M35" i="2"/>
  <c r="N35" i="2"/>
  <c r="S591" i="1"/>
  <c r="M420" i="2"/>
  <c r="N420" i="2" s="1"/>
  <c r="U382" i="3"/>
  <c r="U297" i="3" s="1"/>
  <c r="J497" i="3"/>
  <c r="L578" i="3"/>
  <c r="U578" i="3"/>
  <c r="U497" i="3" s="1"/>
  <c r="L297" i="3"/>
  <c r="M153" i="2"/>
  <c r="N153" i="2" s="1"/>
  <c r="S644" i="1"/>
  <c r="U644" i="1"/>
  <c r="V644" i="1" s="1"/>
  <c r="M644" i="2"/>
  <c r="N644" i="2" s="1"/>
  <c r="S489" i="1"/>
  <c r="M489" i="2"/>
  <c r="N489" i="2"/>
  <c r="U214" i="1"/>
  <c r="M214" i="2"/>
  <c r="N214" i="2" s="1"/>
  <c r="M249" i="2"/>
  <c r="N249" i="2" s="1"/>
  <c r="U249" i="1"/>
  <c r="V249" i="1" s="1"/>
  <c r="S282" i="1"/>
  <c r="S281" i="1" s="1"/>
  <c r="U282" i="1"/>
  <c r="U378" i="1"/>
  <c r="M378" i="2"/>
  <c r="N378" i="2" s="1"/>
  <c r="U365" i="1"/>
  <c r="M365" i="2"/>
  <c r="N365" i="2"/>
  <c r="S325" i="1"/>
  <c r="M325" i="2"/>
  <c r="N325" i="2" s="1"/>
  <c r="M119" i="2"/>
  <c r="N119" i="2" s="1"/>
  <c r="S119" i="1"/>
  <c r="M156" i="2"/>
  <c r="N156" i="2"/>
  <c r="U156" i="1"/>
  <c r="M350" i="2"/>
  <c r="N350" i="2" s="1"/>
  <c r="U350" i="1"/>
  <c r="S525" i="1"/>
  <c r="U525" i="1"/>
  <c r="M525" i="2"/>
  <c r="N525" i="2"/>
  <c r="S334" i="1"/>
  <c r="M334" i="2"/>
  <c r="N334" i="2" s="1"/>
  <c r="U334" i="1"/>
  <c r="U128" i="1"/>
  <c r="S128" i="1"/>
  <c r="M544" i="2"/>
  <c r="N544" i="2"/>
  <c r="S544" i="1"/>
  <c r="U356" i="1"/>
  <c r="S356" i="1"/>
  <c r="U345" i="1"/>
  <c r="M345" i="2"/>
  <c r="N345" i="2"/>
  <c r="M362" i="2"/>
  <c r="N362" i="2"/>
  <c r="S362" i="1"/>
  <c r="U587" i="1"/>
  <c r="V587" i="1"/>
  <c r="U78" i="1"/>
  <c r="G497" i="3"/>
  <c r="S410" i="1"/>
  <c r="C383" i="3"/>
  <c r="U259" i="1"/>
  <c r="S249" i="1"/>
  <c r="U361" i="1"/>
  <c r="M361" i="2"/>
  <c r="N361" i="2" s="1"/>
  <c r="O281" i="1"/>
  <c r="M282" i="2"/>
  <c r="M320" i="2"/>
  <c r="N320" i="2" s="1"/>
  <c r="M173" i="2"/>
  <c r="N173" i="2" s="1"/>
  <c r="U173" i="1"/>
  <c r="S701" i="1"/>
  <c r="U701" i="1"/>
  <c r="S679" i="1"/>
  <c r="M679" i="2"/>
  <c r="N679" i="2" s="1"/>
  <c r="U106" i="1"/>
  <c r="M106" i="2"/>
  <c r="N106" i="2"/>
  <c r="U46" i="1"/>
  <c r="M46" i="2"/>
  <c r="N46" i="2" s="1"/>
  <c r="U563" i="1"/>
  <c r="M128" i="2"/>
  <c r="N128" i="2"/>
  <c r="S350" i="1"/>
  <c r="M66" i="2"/>
  <c r="N66" i="2" s="1"/>
  <c r="S156" i="1"/>
  <c r="S543" i="1"/>
  <c r="U369" i="1"/>
  <c r="S369" i="1"/>
  <c r="M369" i="2"/>
  <c r="N369" i="2"/>
  <c r="U514" i="1"/>
  <c r="S514" i="1"/>
  <c r="M229" i="2"/>
  <c r="N229" i="2" s="1"/>
  <c r="U340" i="1"/>
  <c r="S340" i="1"/>
  <c r="M642" i="2"/>
  <c r="N642" i="2" s="1"/>
  <c r="S642" i="1"/>
  <c r="U642" i="1"/>
  <c r="V642" i="1"/>
  <c r="U545" i="1"/>
  <c r="M545" i="2"/>
  <c r="N545" i="2" s="1"/>
  <c r="S545" i="1"/>
  <c r="S341" i="1"/>
  <c r="M341" i="2"/>
  <c r="N341" i="2" s="1"/>
  <c r="S236" i="1"/>
  <c r="U236" i="1"/>
  <c r="C15" i="3"/>
  <c r="M192" i="2"/>
  <c r="N192" i="2"/>
  <c r="U192" i="1"/>
  <c r="S192" i="1"/>
  <c r="O309" i="1"/>
  <c r="M276" i="2"/>
  <c r="N276" i="2"/>
  <c r="U276" i="1"/>
  <c r="U453" i="1"/>
  <c r="V453" i="1" s="1"/>
  <c r="M453" i="2"/>
  <c r="N453" i="2" s="1"/>
  <c r="S453" i="1"/>
  <c r="O661" i="1"/>
  <c r="S661" i="1"/>
  <c r="C655" i="3"/>
  <c r="S36" i="1"/>
  <c r="M36" i="2"/>
  <c r="N36" i="2" s="1"/>
  <c r="U36" i="1"/>
  <c r="M127" i="2"/>
  <c r="N127" i="2"/>
  <c r="U127" i="1"/>
  <c r="U162" i="1"/>
  <c r="M162" i="2"/>
  <c r="N162" i="2"/>
  <c r="O30" i="1"/>
  <c r="C29" i="3"/>
  <c r="M607" i="2"/>
  <c r="N607" i="2"/>
  <c r="S607" i="1"/>
  <c r="U231" i="1"/>
  <c r="V231" i="1" s="1"/>
  <c r="S231" i="1"/>
  <c r="M231" i="2"/>
  <c r="N231" i="2"/>
  <c r="U575" i="1"/>
  <c r="S575" i="1"/>
  <c r="M575" i="2"/>
  <c r="N575" i="2"/>
  <c r="O506" i="1"/>
  <c r="C505" i="3"/>
  <c r="U218" i="1"/>
  <c r="S218" i="1"/>
  <c r="M650" i="2"/>
  <c r="N650" i="2" s="1"/>
  <c r="U650" i="1"/>
  <c r="V650" i="1" s="1"/>
  <c r="O314" i="1"/>
  <c r="U314" i="1" s="1"/>
  <c r="C312" i="3"/>
  <c r="U531" i="1"/>
  <c r="M531" i="2"/>
  <c r="N531" i="2"/>
  <c r="M691" i="2"/>
  <c r="O690" i="1"/>
  <c r="U516" i="1"/>
  <c r="S516" i="1"/>
  <c r="M118" i="2"/>
  <c r="N118" i="2"/>
  <c r="U118" i="1"/>
  <c r="U556" i="1"/>
  <c r="M556" i="2"/>
  <c r="N556" i="2"/>
  <c r="U561" i="1"/>
  <c r="M561" i="2"/>
  <c r="N561" i="2" s="1"/>
  <c r="M247" i="2"/>
  <c r="N247" i="2" s="1"/>
  <c r="U247" i="1"/>
  <c r="V247" i="1" s="1"/>
  <c r="U100" i="1"/>
  <c r="M100" i="2"/>
  <c r="N100" i="2"/>
  <c r="M113" i="2"/>
  <c r="N113" i="2"/>
  <c r="S113" i="1"/>
  <c r="U359" i="1"/>
  <c r="M359" i="2"/>
  <c r="N359" i="2"/>
  <c r="S86" i="1"/>
  <c r="M86" i="2"/>
  <c r="N86" i="2" s="1"/>
  <c r="U86" i="1"/>
  <c r="U155" i="1"/>
  <c r="M155" i="2"/>
  <c r="N155" i="2" s="1"/>
  <c r="U88" i="1"/>
  <c r="S88" i="1"/>
  <c r="S572" i="1"/>
  <c r="M572" i="2"/>
  <c r="N572" i="2" s="1"/>
  <c r="U572" i="1"/>
  <c r="S93" i="1"/>
  <c r="U93" i="1"/>
  <c r="S18" i="1"/>
  <c r="M18" i="2"/>
  <c r="N18" i="2"/>
  <c r="U18" i="1"/>
  <c r="U77" i="1"/>
  <c r="M77" i="2"/>
  <c r="N77" i="2"/>
  <c r="S522" i="1"/>
  <c r="U522" i="1"/>
  <c r="U702" i="1"/>
  <c r="M702" i="2"/>
  <c r="N702" i="2" s="1"/>
  <c r="M695" i="2"/>
  <c r="N695" i="2"/>
  <c r="N694" i="2" s="1"/>
  <c r="O694" i="1"/>
  <c r="M239" i="2"/>
  <c r="N239" i="2"/>
  <c r="U239" i="1"/>
  <c r="O257" i="1"/>
  <c r="S257" i="1" s="1"/>
  <c r="S254" i="1" s="1"/>
  <c r="C254" i="3"/>
  <c r="M242" i="2"/>
  <c r="N242" i="2" s="1"/>
  <c r="S242" i="1"/>
  <c r="S354" i="1"/>
  <c r="M354" i="2"/>
  <c r="N354" i="2" s="1"/>
  <c r="U567" i="1"/>
  <c r="M567" i="2"/>
  <c r="S288" i="1"/>
  <c r="M288" i="2"/>
  <c r="N288" i="2"/>
  <c r="U700" i="1"/>
  <c r="S700" i="1"/>
  <c r="S699" i="1" s="1"/>
  <c r="U648" i="1"/>
  <c r="V648" i="1"/>
  <c r="M648" i="2"/>
  <c r="N648" i="2"/>
  <c r="S648" i="1"/>
  <c r="U608" i="1"/>
  <c r="V608" i="1" s="1"/>
  <c r="S608" i="1"/>
  <c r="M137" i="2"/>
  <c r="N137" i="2"/>
  <c r="S137" i="1"/>
  <c r="M399" i="2"/>
  <c r="N399" i="2" s="1"/>
  <c r="U399" i="1"/>
  <c r="V399" i="1" s="1"/>
  <c r="M703" i="2"/>
  <c r="N703" i="2" s="1"/>
  <c r="S703" i="1"/>
  <c r="M234" i="2"/>
  <c r="N234" i="2"/>
  <c r="S234" i="1"/>
  <c r="M558" i="2"/>
  <c r="N558" i="2" s="1"/>
  <c r="U558" i="1"/>
  <c r="U618" i="1"/>
  <c r="V618" i="1"/>
  <c r="M618" i="2"/>
  <c r="N618" i="2"/>
  <c r="U457" i="1"/>
  <c r="V457" i="1"/>
  <c r="M457" i="2"/>
  <c r="N457" i="2"/>
  <c r="S457" i="1"/>
  <c r="S386" i="1"/>
  <c r="M386" i="2"/>
  <c r="N386" i="2"/>
  <c r="U678" i="1"/>
  <c r="S678" i="1"/>
  <c r="O254" i="1"/>
  <c r="M631" i="2"/>
  <c r="N631" i="2"/>
  <c r="S631" i="1"/>
  <c r="S287" i="1"/>
  <c r="U287" i="1"/>
  <c r="U539" i="1"/>
  <c r="S539" i="1"/>
  <c r="K578" i="3"/>
  <c r="K497" i="3" s="1"/>
  <c r="H382" i="3"/>
  <c r="H297" i="3" s="1"/>
  <c r="U478" i="1"/>
  <c r="S478" i="1"/>
  <c r="M114" i="2"/>
  <c r="N114" i="2"/>
  <c r="U114" i="1"/>
  <c r="N497" i="3"/>
  <c r="W95" i="3"/>
  <c r="W10" i="3"/>
  <c r="X578" i="3"/>
  <c r="X497" i="3"/>
  <c r="R578" i="3"/>
  <c r="R497" i="3"/>
  <c r="O488" i="1"/>
  <c r="U290" i="1"/>
  <c r="O283" i="1"/>
  <c r="S290" i="1"/>
  <c r="N677" i="2"/>
  <c r="N293" i="2"/>
  <c r="U157" i="1"/>
  <c r="V157" i="1" s="1"/>
  <c r="M157" i="2"/>
  <c r="N157" i="2" s="1"/>
  <c r="N105" i="2"/>
  <c r="S328" i="1"/>
  <c r="U134" i="1"/>
  <c r="V134" i="1"/>
  <c r="M394" i="2"/>
  <c r="N394" i="2" s="1"/>
  <c r="S394" i="1"/>
  <c r="M74" i="2"/>
  <c r="S74" i="1"/>
  <c r="S262" i="1"/>
  <c r="M262" i="2"/>
  <c r="O699" i="1"/>
  <c r="M381" i="2"/>
  <c r="N11" i="2"/>
  <c r="U332" i="1"/>
  <c r="S332" i="1"/>
  <c r="S223" i="1"/>
  <c r="U223" i="1"/>
  <c r="M316" i="2"/>
  <c r="M315" i="2" s="1"/>
  <c r="S316" i="1"/>
  <c r="S315" i="1"/>
  <c r="O315" i="1"/>
  <c r="S460" i="1"/>
  <c r="M460" i="2"/>
  <c r="M21" i="2"/>
  <c r="N21" i="2" s="1"/>
  <c r="U322" i="1"/>
  <c r="S462" i="1"/>
  <c r="C11" i="3"/>
  <c r="U178" i="1"/>
  <c r="S178" i="1"/>
  <c r="M387" i="2"/>
  <c r="N387" i="2" s="1"/>
  <c r="S387" i="1"/>
  <c r="U654" i="1"/>
  <c r="V654" i="1" s="1"/>
  <c r="M654" i="2"/>
  <c r="N654" i="2" s="1"/>
  <c r="S654" i="1"/>
  <c r="M251" i="2"/>
  <c r="S251" i="1"/>
  <c r="S250" i="1" s="1"/>
  <c r="U583" i="1"/>
  <c r="V583" i="1" s="1"/>
  <c r="M583" i="2"/>
  <c r="N583" i="2" s="1"/>
  <c r="M609" i="2"/>
  <c r="N609" i="2" s="1"/>
  <c r="S609" i="1"/>
  <c r="U609" i="1"/>
  <c r="V609" i="1"/>
  <c r="S11" i="1"/>
  <c r="U661" i="1"/>
  <c r="V661" i="1"/>
  <c r="M661" i="2"/>
  <c r="N661" i="2"/>
  <c r="U513" i="1"/>
  <c r="S513" i="1"/>
  <c r="U217" i="1"/>
  <c r="S217" i="1"/>
  <c r="U616" i="1"/>
  <c r="V616" i="1" s="1"/>
  <c r="S616" i="1"/>
  <c r="M616" i="2"/>
  <c r="N616" i="2"/>
  <c r="U634" i="1"/>
  <c r="V634" i="1"/>
  <c r="M634" i="2"/>
  <c r="N634" i="2"/>
  <c r="S424" i="1"/>
  <c r="U424" i="1"/>
  <c r="V424" i="1" s="1"/>
  <c r="U286" i="1"/>
  <c r="M286" i="2"/>
  <c r="S286" i="1"/>
  <c r="S283" i="1" s="1"/>
  <c r="S301" i="1"/>
  <c r="U301" i="1"/>
  <c r="M301" i="2"/>
  <c r="U645" i="1"/>
  <c r="V645" i="1"/>
  <c r="M645" i="2"/>
  <c r="N645" i="2"/>
  <c r="U580" i="1"/>
  <c r="V580" i="1"/>
  <c r="M580" i="2"/>
  <c r="S580" i="1"/>
  <c r="S651" i="1"/>
  <c r="U651" i="1"/>
  <c r="V651" i="1" s="1"/>
  <c r="M651" i="2"/>
  <c r="N651" i="2" s="1"/>
  <c r="U606" i="1"/>
  <c r="V606" i="1" s="1"/>
  <c r="M606" i="2"/>
  <c r="N606" i="2" s="1"/>
  <c r="U597" i="1"/>
  <c r="V597" i="1" s="1"/>
  <c r="S597" i="1"/>
  <c r="M685" i="2"/>
  <c r="N685" i="2"/>
  <c r="U685" i="1"/>
  <c r="S685" i="1"/>
  <c r="U278" i="1"/>
  <c r="S492" i="1"/>
  <c r="S687" i="1"/>
  <c r="M478" i="2"/>
  <c r="N478" i="2" s="1"/>
  <c r="L497" i="3"/>
  <c r="V578" i="3"/>
  <c r="V497" i="3" s="1"/>
  <c r="M11" i="2"/>
  <c r="M99" i="2"/>
  <c r="N99" i="2"/>
  <c r="U99" i="1"/>
  <c r="V99" i="1"/>
  <c r="S99" i="1"/>
  <c r="M175" i="2"/>
  <c r="N175" i="2" s="1"/>
  <c r="U175" i="1"/>
  <c r="S175" i="1"/>
  <c r="U294" i="1"/>
  <c r="S294" i="1"/>
  <c r="S292" i="1"/>
  <c r="M294" i="2"/>
  <c r="O292" i="1"/>
  <c r="M410" i="2"/>
  <c r="N410" i="2"/>
  <c r="U410" i="1"/>
  <c r="V410" i="1"/>
  <c r="U37" i="1"/>
  <c r="S37" i="1"/>
  <c r="M37" i="2"/>
  <c r="N37" i="2" s="1"/>
  <c r="M697" i="2"/>
  <c r="U328" i="1"/>
  <c r="M328" i="2"/>
  <c r="U257" i="1"/>
  <c r="N282" i="2"/>
  <c r="N281" i="2" s="1"/>
  <c r="M281" i="2"/>
  <c r="N567" i="2"/>
  <c r="M690" i="2"/>
  <c r="N691" i="2"/>
  <c r="N690" i="2"/>
  <c r="O312" i="1"/>
  <c r="S506" i="1"/>
  <c r="S505" i="1" s="1"/>
  <c r="U506" i="1"/>
  <c r="M506" i="2"/>
  <c r="O505" i="1"/>
  <c r="S30" i="1"/>
  <c r="M30" i="2"/>
  <c r="M29" i="2" s="1"/>
  <c r="U30" i="1"/>
  <c r="S309" i="1"/>
  <c r="U309" i="1"/>
  <c r="M309" i="2"/>
  <c r="N309" i="2"/>
  <c r="M694" i="2"/>
  <c r="N251" i="2"/>
  <c r="N460" i="2"/>
  <c r="N381" i="2"/>
  <c r="N262" i="2"/>
  <c r="N580" i="2"/>
  <c r="N286" i="2"/>
  <c r="N74" i="2"/>
  <c r="N328" i="2"/>
  <c r="N294" i="2"/>
  <c r="N292" i="2"/>
  <c r="M292" i="2"/>
  <c r="N30" i="2"/>
  <c r="N506" i="2"/>
  <c r="N505" i="2"/>
  <c r="M505" i="2"/>
  <c r="U518" i="1" l="1"/>
  <c r="S518" i="1"/>
  <c r="M518" i="2"/>
  <c r="N518" i="2" s="1"/>
  <c r="M277" i="2"/>
  <c r="N277" i="2" s="1"/>
  <c r="U277" i="1"/>
  <c r="S277" i="1"/>
  <c r="W617" i="3"/>
  <c r="W578" i="3" s="1"/>
  <c r="W497" i="3" s="1"/>
  <c r="C633" i="3"/>
  <c r="O633" i="1" s="1"/>
  <c r="U142" i="1"/>
  <c r="S142" i="1"/>
  <c r="M142" i="2"/>
  <c r="N142" i="2" s="1"/>
  <c r="S372" i="1"/>
  <c r="S370" i="1" s="1"/>
  <c r="O370" i="1"/>
  <c r="U372" i="1"/>
  <c r="M372" i="2"/>
  <c r="S159" i="1"/>
  <c r="M159" i="2"/>
  <c r="N159" i="2" s="1"/>
  <c r="U159" i="1"/>
  <c r="M692" i="2"/>
  <c r="N693" i="2"/>
  <c r="N692" i="2" s="1"/>
  <c r="M220" i="2"/>
  <c r="N220" i="2" s="1"/>
  <c r="U220" i="1"/>
  <c r="S220" i="1"/>
  <c r="S547" i="1"/>
  <c r="U547" i="1"/>
  <c r="M547" i="2"/>
  <c r="N547" i="2" s="1"/>
  <c r="U92" i="1"/>
  <c r="S92" i="1"/>
  <c r="M92" i="2"/>
  <c r="N92" i="2" s="1"/>
  <c r="O73" i="1"/>
  <c r="M476" i="2"/>
  <c r="N476" i="2" s="1"/>
  <c r="S476" i="1"/>
  <c r="U476" i="1"/>
  <c r="W463" i="3"/>
  <c r="W297" i="3" s="1"/>
  <c r="C473" i="3"/>
  <c r="O473" i="1" s="1"/>
  <c r="M43" i="2"/>
  <c r="N43" i="2" s="1"/>
  <c r="S43" i="1"/>
  <c r="U43" i="1"/>
  <c r="M225" i="2"/>
  <c r="N225" i="2" s="1"/>
  <c r="U225" i="1"/>
  <c r="S225" i="1"/>
  <c r="S471" i="1"/>
  <c r="U471" i="1"/>
  <c r="M471" i="2"/>
  <c r="N471" i="2" s="1"/>
  <c r="U499" i="1"/>
  <c r="S499" i="1"/>
  <c r="S498" i="1" s="1"/>
  <c r="O498" i="1"/>
  <c r="M499" i="2"/>
  <c r="M108" i="2"/>
  <c r="S108" i="1"/>
  <c r="U108" i="1"/>
  <c r="N699" i="2"/>
  <c r="N488" i="2"/>
  <c r="N29" i="2"/>
  <c r="D617" i="3"/>
  <c r="D578" i="3" s="1"/>
  <c r="D497" i="3" s="1"/>
  <c r="C636" i="3"/>
  <c r="O636" i="1" s="1"/>
  <c r="S34" i="1"/>
  <c r="M34" i="2"/>
  <c r="U34" i="1"/>
  <c r="O32" i="1"/>
  <c r="M611" i="2"/>
  <c r="N611" i="2" s="1"/>
  <c r="S611" i="1"/>
  <c r="U611" i="1"/>
  <c r="V611" i="1" s="1"/>
  <c r="S511" i="1"/>
  <c r="M511" i="2"/>
  <c r="U511" i="1"/>
  <c r="U347" i="1"/>
  <c r="M347" i="2"/>
  <c r="N347" i="2" s="1"/>
  <c r="U112" i="1"/>
  <c r="S112" i="1"/>
  <c r="M112" i="2"/>
  <c r="N112" i="2" s="1"/>
  <c r="M400" i="2"/>
  <c r="N400" i="2" s="1"/>
  <c r="U400" i="1"/>
  <c r="V400" i="1" s="1"/>
  <c r="S400" i="1"/>
  <c r="M268" i="2"/>
  <c r="N268" i="2" s="1"/>
  <c r="S268" i="1"/>
  <c r="M303" i="2"/>
  <c r="N303" i="2" s="1"/>
  <c r="U303" i="1"/>
  <c r="U41" i="1"/>
  <c r="M41" i="2"/>
  <c r="N41" i="2" s="1"/>
  <c r="N301" i="2"/>
  <c r="N316" i="2"/>
  <c r="N315" i="2" s="1"/>
  <c r="O29" i="1"/>
  <c r="M314" i="2"/>
  <c r="S314" i="1"/>
  <c r="S312" i="1" s="1"/>
  <c r="M699" i="2"/>
  <c r="M257" i="2"/>
  <c r="N509" i="2"/>
  <c r="N508" i="2" s="1"/>
  <c r="N483" i="2"/>
  <c r="N482" i="2" s="1"/>
  <c r="M253" i="2"/>
  <c r="Z32" i="3"/>
  <c r="U333" i="1"/>
  <c r="M72" i="2"/>
  <c r="N72" i="2" s="1"/>
  <c r="S404" i="1"/>
  <c r="S229" i="1"/>
  <c r="U543" i="1"/>
  <c r="S216" i="1"/>
  <c r="M230" i="2"/>
  <c r="N230" i="2" s="1"/>
  <c r="S153" i="1"/>
  <c r="S555" i="1"/>
  <c r="M154" i="2"/>
  <c r="N154" i="2" s="1"/>
  <c r="U448" i="1"/>
  <c r="V448" i="1" s="1"/>
  <c r="C32" i="3"/>
  <c r="O673" i="1"/>
  <c r="O692" i="1"/>
  <c r="M587" i="2"/>
  <c r="N587" i="2" s="1"/>
  <c r="U675" i="1"/>
  <c r="M351" i="2"/>
  <c r="N351" i="2" s="1"/>
  <c r="S319" i="1"/>
  <c r="U444" i="1"/>
  <c r="V444" i="1" s="1"/>
  <c r="C73" i="3"/>
  <c r="M158" i="2"/>
  <c r="N158" i="2" s="1"/>
  <c r="M16" i="2"/>
  <c r="M331" i="2"/>
  <c r="N331" i="2" s="1"/>
  <c r="M671" i="2"/>
  <c r="S520" i="1"/>
  <c r="M520" i="2"/>
  <c r="N520" i="2" s="1"/>
  <c r="U85" i="1"/>
  <c r="M85" i="2"/>
  <c r="N85" i="2" s="1"/>
  <c r="U224" i="1"/>
  <c r="V224" i="1" s="1"/>
  <c r="S224" i="1"/>
  <c r="M179" i="2"/>
  <c r="N179" i="2" s="1"/>
  <c r="U72" i="1"/>
  <c r="U216" i="1"/>
  <c r="S519" i="1"/>
  <c r="S303" i="1"/>
  <c r="U555" i="1"/>
  <c r="M204" i="2"/>
  <c r="N204" i="2" s="1"/>
  <c r="S154" i="1"/>
  <c r="M319" i="2"/>
  <c r="M590" i="2"/>
  <c r="N590" i="2" s="1"/>
  <c r="M573" i="2"/>
  <c r="U253" i="1"/>
  <c r="O28" i="1"/>
  <c r="S351" i="1"/>
  <c r="O564" i="1"/>
  <c r="U319" i="1"/>
  <c r="S491" i="1"/>
  <c r="S488" i="1" s="1"/>
  <c r="M390" i="2"/>
  <c r="N390" i="2" s="1"/>
  <c r="C370" i="3"/>
  <c r="O15" i="1"/>
  <c r="U16" i="1"/>
  <c r="U339" i="1"/>
  <c r="S331" i="1"/>
  <c r="M554" i="2"/>
  <c r="N554" i="2" s="1"/>
  <c r="U554" i="1"/>
  <c r="U360" i="1"/>
  <c r="M360" i="2"/>
  <c r="N360" i="2" s="1"/>
  <c r="U548" i="1"/>
  <c r="S548" i="1"/>
  <c r="M110" i="2"/>
  <c r="N110" i="2" s="1"/>
  <c r="S110" i="1"/>
  <c r="M75" i="2"/>
  <c r="S75" i="1"/>
  <c r="S73" i="1" s="1"/>
  <c r="U197" i="1"/>
  <c r="S197" i="1"/>
  <c r="S310" i="1"/>
  <c r="U310" i="1"/>
  <c r="M310" i="2"/>
  <c r="N310" i="2" s="1"/>
  <c r="M289" i="2"/>
  <c r="U289" i="1"/>
  <c r="S82" i="1"/>
  <c r="U82" i="1"/>
  <c r="M82" i="2"/>
  <c r="N82" i="2" s="1"/>
  <c r="A2263" i="4"/>
  <c r="A2265" i="4"/>
  <c r="S333" i="1"/>
  <c r="M500" i="2"/>
  <c r="N500" i="2" s="1"/>
  <c r="O250" i="1"/>
  <c r="S179" i="1"/>
  <c r="O382" i="1"/>
  <c r="U500" i="1"/>
  <c r="M491" i="2"/>
  <c r="N491" i="2" s="1"/>
  <c r="U519" i="1"/>
  <c r="U230" i="1"/>
  <c r="S448" i="1"/>
  <c r="M673" i="2"/>
  <c r="M501" i="2"/>
  <c r="S158" i="1"/>
  <c r="O421" i="1"/>
  <c r="S210" i="1"/>
  <c r="S554" i="1"/>
  <c r="S347" i="1"/>
  <c r="S41" i="1"/>
  <c r="U97" i="1"/>
  <c r="S97" i="1"/>
  <c r="U537" i="1"/>
  <c r="M537" i="2"/>
  <c r="N537" i="2" s="1"/>
  <c r="S537" i="1"/>
  <c r="U264" i="1"/>
  <c r="S264" i="1"/>
  <c r="M264" i="2"/>
  <c r="N264" i="2" s="1"/>
  <c r="M388" i="2"/>
  <c r="N388" i="2" s="1"/>
  <c r="S388" i="1"/>
  <c r="S199" i="1"/>
  <c r="M199" i="2"/>
  <c r="N199" i="2" s="1"/>
  <c r="U199" i="1"/>
  <c r="M122" i="2"/>
  <c r="N122" i="2" s="1"/>
  <c r="U503" i="1"/>
  <c r="A1428" i="4"/>
  <c r="A1433" i="4" s="1"/>
  <c r="A1436" i="4" s="1"/>
  <c r="A1439" i="4" s="1"/>
  <c r="A1442" i="4" s="1"/>
  <c r="A1445" i="4" s="1"/>
  <c r="A1448" i="4" s="1"/>
  <c r="A1451" i="4" s="1"/>
  <c r="A1454" i="4" s="1"/>
  <c r="A1457" i="4" s="1"/>
  <c r="A1460" i="4" s="1"/>
  <c r="A1463" i="4" s="1"/>
  <c r="A1467" i="4" s="1"/>
  <c r="A1470" i="4" s="1"/>
  <c r="A1430" i="4"/>
  <c r="C141" i="3"/>
  <c r="P10" i="1"/>
  <c r="K10" i="2"/>
  <c r="F1218" i="4"/>
  <c r="M266" i="3" s="1"/>
  <c r="C266" i="3" s="1"/>
  <c r="O266" i="1" s="1"/>
  <c r="G1220" i="4"/>
  <c r="G1218" i="4" s="1"/>
  <c r="U269" i="3"/>
  <c r="G1229" i="4"/>
  <c r="G1227" i="4" s="1"/>
  <c r="C646" i="3"/>
  <c r="G1212" i="4"/>
  <c r="G10" i="2"/>
  <c r="C6" i="4"/>
  <c r="I250" i="2"/>
  <c r="G1216" i="4"/>
  <c r="F1217" i="4"/>
  <c r="C461" i="3"/>
  <c r="C161" i="3"/>
  <c r="O161" i="1" s="1"/>
  <c r="G226" i="4"/>
  <c r="F1205" i="4"/>
  <c r="G1205" i="4" s="1"/>
  <c r="G1204" i="4"/>
  <c r="G81" i="4"/>
  <c r="G2076" i="4"/>
  <c r="F2077" i="4"/>
  <c r="L10" i="2"/>
  <c r="K73" i="3"/>
  <c r="K10" i="3" s="1"/>
  <c r="C228" i="3"/>
  <c r="O228" i="1" s="1"/>
  <c r="Q10" i="1"/>
  <c r="F1326" i="4"/>
  <c r="G1328" i="4"/>
  <c r="G1326" i="4" s="1"/>
  <c r="I10" i="2"/>
  <c r="D250" i="2"/>
  <c r="D10" i="2" s="1"/>
  <c r="G1236" i="4"/>
  <c r="F1237" i="4"/>
  <c r="J297" i="2"/>
  <c r="G2922" i="4"/>
  <c r="G2921" i="4" s="1"/>
  <c r="F2898" i="4"/>
  <c r="G174" i="4"/>
  <c r="G172" i="4" s="1"/>
  <c r="G1598" i="4"/>
  <c r="G1597" i="4" s="1"/>
  <c r="F1262" i="4"/>
  <c r="K297" i="2"/>
  <c r="I463" i="2"/>
  <c r="I676" i="2"/>
  <c r="I497" i="2" s="1"/>
  <c r="G2128" i="4"/>
  <c r="G2126" i="4" s="1"/>
  <c r="L297" i="2"/>
  <c r="D488" i="2"/>
  <c r="D699" i="2"/>
  <c r="J497" i="2"/>
  <c r="D501" i="2"/>
  <c r="D318" i="2"/>
  <c r="C254" i="2"/>
  <c r="I488" i="2"/>
  <c r="G497" i="2"/>
  <c r="C676" i="2"/>
  <c r="C497" i="2" s="1"/>
  <c r="F2239" i="4"/>
  <c r="D459" i="2"/>
  <c r="J95" i="1"/>
  <c r="J10" i="1" s="1"/>
  <c r="C95" i="2"/>
  <c r="F2586" i="4"/>
  <c r="J598" i="1"/>
  <c r="L578" i="1"/>
  <c r="L497" i="1" s="1"/>
  <c r="M619" i="3" l="1"/>
  <c r="F2449" i="4"/>
  <c r="M228" i="2"/>
  <c r="N228" i="2" s="1"/>
  <c r="U228" i="1"/>
  <c r="S228" i="1"/>
  <c r="S318" i="1"/>
  <c r="M250" i="2"/>
  <c r="N253" i="2"/>
  <c r="N250" i="2" s="1"/>
  <c r="M633" i="2"/>
  <c r="N633" i="2" s="1"/>
  <c r="S633" i="1"/>
  <c r="U633" i="1"/>
  <c r="V633" i="1" s="1"/>
  <c r="D297" i="2"/>
  <c r="I297" i="2"/>
  <c r="F1235" i="4"/>
  <c r="M271" i="3" s="1"/>
  <c r="C271" i="3" s="1"/>
  <c r="O271" i="1" s="1"/>
  <c r="G1237" i="4"/>
  <c r="G1215" i="4"/>
  <c r="O141" i="1"/>
  <c r="C139" i="3"/>
  <c r="M382" i="2"/>
  <c r="U636" i="1"/>
  <c r="V636" i="1" s="1"/>
  <c r="M636" i="2"/>
  <c r="N636" i="2" s="1"/>
  <c r="S636" i="1"/>
  <c r="N289" i="2"/>
  <c r="N283" i="2" s="1"/>
  <c r="M283" i="2"/>
  <c r="N499" i="2"/>
  <c r="N498" i="2" s="1"/>
  <c r="M498" i="2"/>
  <c r="N372" i="2"/>
  <c r="N370" i="2" s="1"/>
  <c r="M370" i="2"/>
  <c r="C10" i="2"/>
  <c r="D497" i="2"/>
  <c r="M680" i="3"/>
  <c r="F2888" i="4"/>
  <c r="G1235" i="4"/>
  <c r="M304" i="3"/>
  <c r="F1310" i="4"/>
  <c r="G1203" i="4"/>
  <c r="M161" i="2"/>
  <c r="N161" i="2" s="1"/>
  <c r="U161" i="1"/>
  <c r="S161" i="1"/>
  <c r="O646" i="1"/>
  <c r="C640" i="3"/>
  <c r="M266" i="2"/>
  <c r="N266" i="2" s="1"/>
  <c r="S266" i="1"/>
  <c r="U266" i="1"/>
  <c r="C208" i="3"/>
  <c r="A2270" i="4"/>
  <c r="A2273" i="4" s="1"/>
  <c r="A2276" i="4" s="1"/>
  <c r="A2279" i="4" s="1"/>
  <c r="A2282" i="4" s="1"/>
  <c r="A2285" i="4" s="1"/>
  <c r="A2288" i="4" s="1"/>
  <c r="A2291" i="4" s="1"/>
  <c r="A2294" i="4" s="1"/>
  <c r="A2297" i="4" s="1"/>
  <c r="A2300" i="4" s="1"/>
  <c r="A2303" i="4" s="1"/>
  <c r="A2306" i="4" s="1"/>
  <c r="A2309" i="4" s="1"/>
  <c r="A2312" i="4" s="1"/>
  <c r="A2315" i="4" s="1"/>
  <c r="A2318" i="4" s="1"/>
  <c r="A2321" i="4" s="1"/>
  <c r="A2324" i="4" s="1"/>
  <c r="A2327" i="4" s="1"/>
  <c r="A2330" i="4" s="1"/>
  <c r="A2333" i="4" s="1"/>
  <c r="A2336" i="4" s="1"/>
  <c r="A2339" i="4" s="1"/>
  <c r="A2268" i="4"/>
  <c r="U28" i="1"/>
  <c r="S28" i="1"/>
  <c r="S27" i="1" s="1"/>
  <c r="O27" i="1"/>
  <c r="M28" i="2"/>
  <c r="M318" i="2"/>
  <c r="N319" i="2"/>
  <c r="N318" i="2" s="1"/>
  <c r="N314" i="2"/>
  <c r="N312" i="2" s="1"/>
  <c r="M312" i="2"/>
  <c r="M488" i="2"/>
  <c r="M32" i="2"/>
  <c r="N34" i="2"/>
  <c r="N32" i="2" s="1"/>
  <c r="N108" i="2"/>
  <c r="S473" i="1"/>
  <c r="U473" i="1"/>
  <c r="M473" i="2"/>
  <c r="N473" i="2" s="1"/>
  <c r="M526" i="3"/>
  <c r="F2185" i="4"/>
  <c r="F2156" i="4" s="1"/>
  <c r="G2075" i="4"/>
  <c r="G1217" i="4"/>
  <c r="F1215" i="4"/>
  <c r="M265" i="3" s="1"/>
  <c r="C265" i="3" s="1"/>
  <c r="O265" i="1" s="1"/>
  <c r="C269" i="3"/>
  <c r="O269" i="1" s="1"/>
  <c r="U260" i="3"/>
  <c r="U10" i="3" s="1"/>
  <c r="M564" i="2"/>
  <c r="N573" i="2"/>
  <c r="N564" i="2" s="1"/>
  <c r="M15" i="2"/>
  <c r="N16" i="2"/>
  <c r="N15" i="2" s="1"/>
  <c r="J578" i="1"/>
  <c r="J497" i="1" s="1"/>
  <c r="U598" i="1"/>
  <c r="V598" i="1" s="1"/>
  <c r="M280" i="3"/>
  <c r="F1261" i="4"/>
  <c r="F2075" i="4"/>
  <c r="G2077" i="4"/>
  <c r="F1203" i="4"/>
  <c r="O461" i="1"/>
  <c r="C459" i="3"/>
  <c r="A1473" i="4"/>
  <c r="A1475" i="4"/>
  <c r="U421" i="1"/>
  <c r="V421" i="1" s="1"/>
  <c r="M421" i="2"/>
  <c r="N421" i="2" s="1"/>
  <c r="N382" i="2" s="1"/>
  <c r="S421" i="1"/>
  <c r="S382" i="1" s="1"/>
  <c r="N75" i="2"/>
  <c r="N73" i="2" s="1"/>
  <c r="M73" i="2"/>
  <c r="M254" i="2"/>
  <c r="N257" i="2"/>
  <c r="N254" i="2" s="1"/>
  <c r="N511" i="2"/>
  <c r="S32" i="1"/>
  <c r="M27" i="2" l="1"/>
  <c r="N28" i="2"/>
  <c r="N27" i="2" s="1"/>
  <c r="M261" i="3"/>
  <c r="F1202" i="4"/>
  <c r="F6" i="4" s="1"/>
  <c r="C280" i="3"/>
  <c r="M279" i="3"/>
  <c r="A2344" i="4"/>
  <c r="A2349" i="4" s="1"/>
  <c r="A2342" i="4"/>
  <c r="C304" i="3"/>
  <c r="M298" i="3"/>
  <c r="O459" i="1"/>
  <c r="S461" i="1"/>
  <c r="S459" i="1" s="1"/>
  <c r="U461" i="1"/>
  <c r="M461" i="2"/>
  <c r="A1478" i="4"/>
  <c r="A1480" i="4"/>
  <c r="A1483" i="4" s="1"/>
  <c r="A1486" i="4" s="1"/>
  <c r="A1514" i="4" s="1"/>
  <c r="A1518" i="4" s="1"/>
  <c r="A1522" i="4" s="1"/>
  <c r="A1541" i="4" s="1"/>
  <c r="A1544" i="4" s="1"/>
  <c r="A1547" i="4" s="1"/>
  <c r="A1550" i="4" s="1"/>
  <c r="A1553" i="4" s="1"/>
  <c r="A1556" i="4" s="1"/>
  <c r="A1559" i="4" s="1"/>
  <c r="A1562" i="4" s="1"/>
  <c r="A1565" i="4" s="1"/>
  <c r="C526" i="3"/>
  <c r="M510" i="3"/>
  <c r="C95" i="3"/>
  <c r="S271" i="1"/>
  <c r="M271" i="2"/>
  <c r="N271" i="2" s="1"/>
  <c r="U271" i="1"/>
  <c r="C680" i="3"/>
  <c r="M676" i="3"/>
  <c r="M269" i="2"/>
  <c r="N269" i="2" s="1"/>
  <c r="U269" i="1"/>
  <c r="S269" i="1"/>
  <c r="S265" i="1"/>
  <c r="U265" i="1"/>
  <c r="M265" i="2"/>
  <c r="N265" i="2" s="1"/>
  <c r="M468" i="3"/>
  <c r="F2062" i="4"/>
  <c r="F1309" i="4" s="1"/>
  <c r="M646" i="2"/>
  <c r="N646" i="2" s="1"/>
  <c r="U646" i="1"/>
  <c r="V646" i="1" s="1"/>
  <c r="S646" i="1"/>
  <c r="M141" i="2"/>
  <c r="U141" i="1"/>
  <c r="S141" i="1"/>
  <c r="S95" i="1" s="1"/>
  <c r="O95" i="1"/>
  <c r="C619" i="3"/>
  <c r="M617" i="3"/>
  <c r="M578" i="3" s="1"/>
  <c r="O619" i="1" l="1"/>
  <c r="C617" i="3"/>
  <c r="C578" i="3" s="1"/>
  <c r="O526" i="1"/>
  <c r="C510" i="3"/>
  <c r="C497" i="3" s="1"/>
  <c r="C468" i="3"/>
  <c r="M463" i="3"/>
  <c r="M459" i="2"/>
  <c r="N461" i="2"/>
  <c r="N459" i="2" s="1"/>
  <c r="A2354" i="4"/>
  <c r="A2352" i="4"/>
  <c r="C261" i="3"/>
  <c r="M260" i="3"/>
  <c r="M10" i="3" s="1"/>
  <c r="N141" i="2"/>
  <c r="N95" i="2" s="1"/>
  <c r="M95" i="2"/>
  <c r="A1570" i="4"/>
  <c r="A1575" i="4" s="1"/>
  <c r="A1568" i="4"/>
  <c r="M297" i="3"/>
  <c r="O680" i="1"/>
  <c r="C676" i="3"/>
  <c r="M497" i="3"/>
  <c r="O304" i="1"/>
  <c r="C298" i="3"/>
  <c r="O280" i="1"/>
  <c r="C279" i="3"/>
  <c r="S680" i="1" l="1"/>
  <c r="S676" i="1" s="1"/>
  <c r="U680" i="1"/>
  <c r="O676" i="1"/>
  <c r="M680" i="2"/>
  <c r="A2359" i="4"/>
  <c r="A2357" i="4"/>
  <c r="U526" i="1"/>
  <c r="M526" i="2"/>
  <c r="S526" i="1"/>
  <c r="S510" i="1" s="1"/>
  <c r="O510" i="1"/>
  <c r="O468" i="1"/>
  <c r="C463" i="3"/>
  <c r="C297" i="3" s="1"/>
  <c r="M304" i="2"/>
  <c r="S304" i="1"/>
  <c r="S298" i="1" s="1"/>
  <c r="U304" i="1"/>
  <c r="O298" i="1"/>
  <c r="M280" i="2"/>
  <c r="S280" i="1"/>
  <c r="S279" i="1" s="1"/>
  <c r="U280" i="1"/>
  <c r="O279" i="1"/>
  <c r="A1580" i="4"/>
  <c r="A1578" i="4"/>
  <c r="O261" i="1"/>
  <c r="C260" i="3"/>
  <c r="C10" i="3" s="1"/>
  <c r="M619" i="2"/>
  <c r="S619" i="1"/>
  <c r="S578" i="1" s="1"/>
  <c r="U619" i="1"/>
  <c r="V619" i="1" s="1"/>
  <c r="O578" i="1"/>
  <c r="A1583" i="4" l="1"/>
  <c r="A1585" i="4"/>
  <c r="S468" i="1"/>
  <c r="S463" i="1" s="1"/>
  <c r="O463" i="1"/>
  <c r="O297" i="1" s="1"/>
  <c r="U468" i="1"/>
  <c r="M468" i="2"/>
  <c r="M676" i="2"/>
  <c r="N680" i="2"/>
  <c r="N676" i="2" s="1"/>
  <c r="O497" i="1"/>
  <c r="S261" i="1"/>
  <c r="S260" i="1" s="1"/>
  <c r="S10" i="1" s="1"/>
  <c r="O260" i="1"/>
  <c r="O10" i="1" s="1"/>
  <c r="U261" i="1"/>
  <c r="M261" i="2"/>
  <c r="S497" i="1"/>
  <c r="A2362" i="4"/>
  <c r="A2364" i="4"/>
  <c r="N619" i="2"/>
  <c r="N578" i="2" s="1"/>
  <c r="M578" i="2"/>
  <c r="N280" i="2"/>
  <c r="N279" i="2" s="1"/>
  <c r="M279" i="2"/>
  <c r="N304" i="2"/>
  <c r="N298" i="2" s="1"/>
  <c r="M298" i="2"/>
  <c r="S297" i="1"/>
  <c r="N526" i="2"/>
  <c r="N510" i="2" s="1"/>
  <c r="M510" i="2"/>
  <c r="M497" i="2" l="1"/>
  <c r="N261" i="2"/>
  <c r="N260" i="2" s="1"/>
  <c r="N10" i="2" s="1"/>
  <c r="M260" i="2"/>
  <c r="M10" i="2" s="1"/>
  <c r="N468" i="2"/>
  <c r="N463" i="2" s="1"/>
  <c r="M463" i="2"/>
  <c r="M297" i="2" s="1"/>
  <c r="A1588" i="4"/>
  <c r="A1590" i="4"/>
  <c r="N297" i="2"/>
  <c r="N497" i="2"/>
</calcChain>
</file>

<file path=xl/comments1.xml><?xml version="1.0" encoding="utf-8"?>
<comments xmlns="http://schemas.openxmlformats.org/spreadsheetml/2006/main">
  <authors>
    <author>Светлана Сергеевна Карпова</author>
  </authors>
  <commentList>
    <comment ref="F729" authorId="0" shapeId="0">
      <text>
        <r>
          <rPr>
            <b/>
            <sz val="9"/>
            <color indexed="81"/>
            <rFont val="Tahoma"/>
            <family val="2"/>
            <charset val="204"/>
          </rPr>
          <t>Светлана Сергеевна Карпова:</t>
        </r>
        <r>
          <rPr>
            <sz val="9"/>
            <color indexed="81"/>
            <rFont val="Tahoma"/>
            <family val="2"/>
            <charset val="204"/>
          </rPr>
          <t xml:space="preserve">
по заявке</t>
        </r>
      </text>
    </comment>
    <comment ref="F733" authorId="0" shapeId="0">
      <text>
        <r>
          <rPr>
            <b/>
            <sz val="9"/>
            <color indexed="81"/>
            <rFont val="Tahoma"/>
            <family val="2"/>
            <charset val="204"/>
          </rPr>
          <t>Светлана Сергеевна Карпова:</t>
        </r>
        <r>
          <rPr>
            <sz val="9"/>
            <color indexed="81"/>
            <rFont val="Tahoma"/>
            <family val="2"/>
            <charset val="204"/>
          </rPr>
          <t xml:space="preserve">
по заявке</t>
        </r>
      </text>
    </comment>
    <comment ref="F1184" authorId="0" shapeId="0">
      <text>
        <r>
          <rPr>
            <b/>
            <sz val="9"/>
            <color indexed="81"/>
            <rFont val="Tahoma"/>
            <family val="2"/>
            <charset val="204"/>
          </rPr>
          <t>Светлана Сергеевна Карпова:</t>
        </r>
        <r>
          <rPr>
            <sz val="9"/>
            <color indexed="81"/>
            <rFont val="Tahoma"/>
            <family val="2"/>
            <charset val="204"/>
          </rPr>
          <t xml:space="preserve">
урезано по протоколу
</t>
        </r>
      </text>
    </comment>
  </commentList>
</comments>
</file>

<file path=xl/sharedStrings.xml><?xml version="1.0" encoding="utf-8"?>
<sst xmlns="http://schemas.openxmlformats.org/spreadsheetml/2006/main" count="9097" uniqueCount="858">
  <si>
    <t>№ п/п</t>
  </si>
  <si>
    <t>Адрес МКД</t>
  </si>
  <si>
    <t>Год</t>
  </si>
  <si>
    <t>Количество этажей</t>
  </si>
  <si>
    <t>Количество подъездов</t>
  </si>
  <si>
    <t>Общая площадь МКД, всего</t>
  </si>
  <si>
    <t>Стоимость капитального ремонта</t>
  </si>
  <si>
    <t>Плановая дата завершения работ</t>
  </si>
  <si>
    <t>ввода в эксплуатацию</t>
  </si>
  <si>
    <t>за счет средств Фонда</t>
  </si>
  <si>
    <t>за счет средств бюджета субъекта Российской Федерации</t>
  </si>
  <si>
    <t>за счет средств местного бюджета</t>
  </si>
  <si>
    <t>кв. м</t>
  </si>
  <si>
    <t>чел.</t>
  </si>
  <si>
    <t>руб.</t>
  </si>
  <si>
    <t>руб./кв. м</t>
  </si>
  <si>
    <t>Х</t>
  </si>
  <si>
    <t>в том числе нежилых помещений</t>
  </si>
  <si>
    <t>всего</t>
  </si>
  <si>
    <t>в том числе жилых помещений</t>
  </si>
  <si>
    <t>Площадь помещений МКД</t>
  </si>
  <si>
    <t>в том числе</t>
  </si>
  <si>
    <t>Итого по Городу Томску</t>
  </si>
  <si>
    <t>Итого по Каргасокскому району</t>
  </si>
  <si>
    <t>Итого по Колпашевскому району</t>
  </si>
  <si>
    <t>Итого по Томскому району</t>
  </si>
  <si>
    <t>Итого по Асиновскому району</t>
  </si>
  <si>
    <t>Итого по Александровскому району</t>
  </si>
  <si>
    <t>Итого по Верхнекетскому району</t>
  </si>
  <si>
    <t>Итого по городскому округу Стрежевой</t>
  </si>
  <si>
    <t>Всего по Томской области</t>
  </si>
  <si>
    <t>Кировский район</t>
  </si>
  <si>
    <t>Ленинский район</t>
  </si>
  <si>
    <t xml:space="preserve">Октябрьский район </t>
  </si>
  <si>
    <t>Советский район</t>
  </si>
  <si>
    <t xml:space="preserve">№ п/п </t>
  </si>
  <si>
    <t>Стоимость капитального ремонта, всего</t>
  </si>
  <si>
    <t>ремонт внутридомовых инженерных систем</t>
  </si>
  <si>
    <t>ремонт крыши</t>
  </si>
  <si>
    <t>ремонт фасада</t>
  </si>
  <si>
    <t>ремонт фундамента</t>
  </si>
  <si>
    <t>утепление  фасадов</t>
  </si>
  <si>
    <t>переустройство невентилируемой крыши на вентилируемую крышу</t>
  </si>
  <si>
    <t>устройство выходов на кровлю</t>
  </si>
  <si>
    <t>ед.</t>
  </si>
  <si>
    <t>куб. м</t>
  </si>
  <si>
    <t>Примечание:</t>
  </si>
  <si>
    <t>Количество жителей, зарегистрированных в МКД на дату утверждения краткосрочного плана</t>
  </si>
  <si>
    <t>Количество МКД</t>
  </si>
  <si>
    <t>I квартал</t>
  </si>
  <si>
    <t>II квартал</t>
  </si>
  <si>
    <t>III квартал</t>
  </si>
  <si>
    <t>IV квартал</t>
  </si>
  <si>
    <t>Итого по городу Кедровому</t>
  </si>
  <si>
    <t>Итого по городскому округу ЗАТО Северск</t>
  </si>
  <si>
    <t>Наименование муниципального образования</t>
  </si>
  <si>
    <t>КОМП - ТС, ХВС, ГВС</t>
  </si>
  <si>
    <t>Александровский район</t>
  </si>
  <si>
    <t>Город Томск</t>
  </si>
  <si>
    <t>Асиновский район</t>
  </si>
  <si>
    <t>Верхнекетский район</t>
  </si>
  <si>
    <t>Город Кедровый</t>
  </si>
  <si>
    <t>Городской округ ЗАТО Северск</t>
  </si>
  <si>
    <t>Городской округ Стрежевой</t>
  </si>
  <si>
    <t>Каргасокский район</t>
  </si>
  <si>
    <t>Колпашевский район</t>
  </si>
  <si>
    <t>Томский район</t>
  </si>
  <si>
    <t>с. Александровское, ул. Толпарова, д. 25а</t>
  </si>
  <si>
    <t>г. Асино, ул. 370 Стрелковой Дивизии, д. 34</t>
  </si>
  <si>
    <t>г. Асино, ул. имени Ленина, д. 3</t>
  </si>
  <si>
    <t>г. Асино, ул. имени Ленина, д. 7</t>
  </si>
  <si>
    <t>г. Асино, ул. имени Чернышевского, д. 15</t>
  </si>
  <si>
    <t>г. Асино, ул. Центральная, д. 11</t>
  </si>
  <si>
    <t>п. Сайга, ул. О.Кошевого, д. 1</t>
  </si>
  <si>
    <t>г. Северск, ул. Горького, д. 4а</t>
  </si>
  <si>
    <t>г. Северск, пр-кт Коммунистический, д. 4</t>
  </si>
  <si>
    <t>г. Северск, пр-кт Коммунистический, д. 40</t>
  </si>
  <si>
    <t>г. Северск, пр-кт Коммунистический, д. 71</t>
  </si>
  <si>
    <t>г. Северск, пр-кт Коммунистический, д. 74</t>
  </si>
  <si>
    <t>г. Северск, ул. Калинина, д. 16</t>
  </si>
  <si>
    <t>г. Северск, ул. Калинина, д. 18</t>
  </si>
  <si>
    <t>г. Северск, ул. Калинина, д. 41</t>
  </si>
  <si>
    <t>г. Северск, ул. Калинина, д. 50</t>
  </si>
  <si>
    <t>г. Северск, ул. Калинина, д. 73</t>
  </si>
  <si>
    <t>г. Северск, ул. Кирова, д. 5</t>
  </si>
  <si>
    <t>г. Северск, ул. Комсомольская, д. 12</t>
  </si>
  <si>
    <t>г. Северск, ул. Куйбышева, д. 14</t>
  </si>
  <si>
    <t>г. Северск, ул. Ленина, д. 18</t>
  </si>
  <si>
    <t>г. Северск, ул. Мира, д. 5</t>
  </si>
  <si>
    <t>г. Северск, ул. Транспортная, д. 88</t>
  </si>
  <si>
    <t>г. Северск, ул. Тупиковая, д. 10</t>
  </si>
  <si>
    <t>г. Стрежевой, мкр. 2-й, д. 205</t>
  </si>
  <si>
    <t>г. Стрежевой, мкр. 2-й, д. 221</t>
  </si>
  <si>
    <t>г. Стрежевой, мкр. 3-й, д. 309</t>
  </si>
  <si>
    <t>г. Стрежевой, ул. Молодежная, д. 21</t>
  </si>
  <si>
    <t>г. Стрежевой, ул. Строителей, д. 53</t>
  </si>
  <si>
    <t>г. Томск, пер. Нахимова, д. 12/1</t>
  </si>
  <si>
    <t>г. Томск, ул. Учебная, д. 50</t>
  </si>
  <si>
    <t>г. Томск, ул. Вершинина, д. 19</t>
  </si>
  <si>
    <t>г. Томск, ул. Елизаровых, д. 18</t>
  </si>
  <si>
    <t>г. Томск, ул. Елизаровых, д. 22</t>
  </si>
  <si>
    <t>г. Томск, ул. Елизаровых, д. 43</t>
  </si>
  <si>
    <t>г. Томск, ул. Киевская, д. 89</t>
  </si>
  <si>
    <t>г. Томск, ул. Косарева, д. 25</t>
  </si>
  <si>
    <t>г. Томск, ул. Полины Осипенко, д. 16</t>
  </si>
  <si>
    <t>г. Томск, ул. Советская, д. 46</t>
  </si>
  <si>
    <t>г. Томск, ул. Усова, д. 21</t>
  </si>
  <si>
    <t>г. Томск, ул. Усова, д. 66</t>
  </si>
  <si>
    <t>г. Томск, пер. Заозерный, д. 16/1</t>
  </si>
  <si>
    <t>г. Томск, пер. Заозерный, д. 16/2</t>
  </si>
  <si>
    <t>г. Томск, пр-кт Ленина, д. 243/2</t>
  </si>
  <si>
    <t>г. Томск, ул. 5 Армии, д. 9</t>
  </si>
  <si>
    <t>г. Томск, ул. Говорова, д. 48</t>
  </si>
  <si>
    <t>г. Томск, ул. Первомайская, д. 63/1</t>
  </si>
  <si>
    <t>г. Томск, ул. Первомайская, д. 63/2</t>
  </si>
  <si>
    <t>г. Томск, ул. Пролетарская, д. 37</t>
  </si>
  <si>
    <t>г. Томск, ул. Профсоюзная, д. 20а</t>
  </si>
  <si>
    <t>г. Томск, пр-кт Мира, д. 1</t>
  </si>
  <si>
    <t>г. Томск, пр-кт Мира, д. 5</t>
  </si>
  <si>
    <t>г. Томск, пр-кт Мира, д. 11</t>
  </si>
  <si>
    <t>г. Томск, Иркутский тракт, д. 51</t>
  </si>
  <si>
    <t>г. Томск, Иркутский тракт, д. 85</t>
  </si>
  <si>
    <t>г. Томск, Иркутский тракт, д. 91</t>
  </si>
  <si>
    <t>г. Томск, Иркутский тракт, д. 179/1</t>
  </si>
  <si>
    <t>г. Томск, Иркутский тракт, д. 179/2</t>
  </si>
  <si>
    <t>г. Томск, Иркутский тракт, д. 202</t>
  </si>
  <si>
    <t>г. Томск, пос. Светлый, д. 9</t>
  </si>
  <si>
    <t>г. Томск, ул. Бела Куна, д. 26</t>
  </si>
  <si>
    <t>г. Томск, ул. Бела Куна, д. 28</t>
  </si>
  <si>
    <t>г. Томск, ул. Вокзальная, д. 2</t>
  </si>
  <si>
    <t>г. Томск, ул. Вокзальная, д. 25</t>
  </si>
  <si>
    <t>г. Томск, ул. Железнодорожная, д. 62</t>
  </si>
  <si>
    <t>г. Томск, ул. Ивана Черных, д. 96/22</t>
  </si>
  <si>
    <t>г. Томск, ул. Междугородная, д. 28</t>
  </si>
  <si>
    <t>г. Томск, ул. Мичурина, д. 2</t>
  </si>
  <si>
    <t>г. Томск, ул. Мичурина, д. 6а</t>
  </si>
  <si>
    <t>г. Томск, пр-кт Комсомольский, д. 39/4</t>
  </si>
  <si>
    <t>г. Томск, пр-кт Комсомольский, д. 53</t>
  </si>
  <si>
    <t>г. Томск, пр-кт Фрунзе, д. 120</t>
  </si>
  <si>
    <t>г. Томск, пр-кт Фрунзе, д. 216</t>
  </si>
  <si>
    <t>г. Томск, пр-кт Фрунзе, д. 220</t>
  </si>
  <si>
    <t>г. Томск, пр-кт Фрунзе, д. 222</t>
  </si>
  <si>
    <t>г. Томск, ул. Алтайская, д. 97</t>
  </si>
  <si>
    <t>г. Томск, ул. Алтайская, д. 97/1</t>
  </si>
  <si>
    <t>г. Томск, ул. Алтайская, д. 112</t>
  </si>
  <si>
    <t>г. Томск, ул. Алтайская, д. 114</t>
  </si>
  <si>
    <t>г. Томск, ул. Алтайская, д. 153</t>
  </si>
  <si>
    <t>г. Томск, ул. Алтайская, д. 163Б</t>
  </si>
  <si>
    <t>г. Томск, ул. Колхозная, д. 18</t>
  </si>
  <si>
    <t>г. Томск, ул. Кулагина, д. 31</t>
  </si>
  <si>
    <t>г. Томск, ул. Кулагина, д. 37</t>
  </si>
  <si>
    <t>г. Томск, ул. Л.Толстого, д. 40</t>
  </si>
  <si>
    <t>г. Томск, ул. Л.Толстого, д. 42</t>
  </si>
  <si>
    <t>г. Томск, ул. Л.Толстого, д. 44</t>
  </si>
  <si>
    <t>г. Томск, ул. Л.Толстого, д. 46</t>
  </si>
  <si>
    <t>г. Томск, ул. Л.Толстого, д. 48</t>
  </si>
  <si>
    <t>г. Томск, ул. Л.Толстого, д. 50</t>
  </si>
  <si>
    <t>г. Томск, ул. Новгородская, д. 42</t>
  </si>
  <si>
    <t>г. Томск, ул. Сибирская, д. 105</t>
  </si>
  <si>
    <t>г. Томск, ул. Сибирская, д. 107</t>
  </si>
  <si>
    <t>с. Каргасок, ул. Октябрьская, д. 14</t>
  </si>
  <si>
    <t>г. Колпашево, пер. Юбилейный, д. 3</t>
  </si>
  <si>
    <t>г. Колпашево, пер. Юбилейный, д. 1</t>
  </si>
  <si>
    <t>г. Колпашево, пер. Юбилейный, д. 5</t>
  </si>
  <si>
    <t>с. Тогур, ул. Титова, д. 1</t>
  </si>
  <si>
    <t>п. Аэропорт, д. 4</t>
  </si>
  <si>
    <t>п. Молодежный, д. 18</t>
  </si>
  <si>
    <t>с. Моряковский Затон, ул. Ленина, д. 3</t>
  </si>
  <si>
    <t>г. Северск, ул. Калинина, д. 14</t>
  </si>
  <si>
    <t>г. Томск, ул. Дзержинского, д. 31б</t>
  </si>
  <si>
    <t>г. Томск, ул. Дзержинского, д. 34а</t>
  </si>
  <si>
    <t>г. Кедровый, мкр. 1-й, д. 6</t>
  </si>
  <si>
    <t>г. Томск, ул. Щорса, д. 2б</t>
  </si>
  <si>
    <r>
      <t>Виды работ, установленные ст. 10 Закона Томской области
от 07.06.2013 № 116-ОЗ</t>
    </r>
    <r>
      <rPr>
        <vertAlign val="superscript"/>
        <sz val="11"/>
        <color indexed="8"/>
        <rFont val="Times New Roman"/>
        <family val="1"/>
        <charset val="204"/>
      </rPr>
      <t>4)</t>
    </r>
  </si>
  <si>
    <r>
      <t>Виды работ, установленные ч.1 ст.166 Жилищного Кодекса Российской Федерации</t>
    </r>
    <r>
      <rPr>
        <vertAlign val="superscript"/>
        <sz val="11"/>
        <color indexed="8"/>
        <rFont val="Times New Roman"/>
        <family val="1"/>
        <charset val="204"/>
      </rPr>
      <t>4)</t>
    </r>
  </si>
  <si>
    <t>разработка проектной документации</t>
  </si>
  <si>
    <t>проведение проверки достоверности определения сметной стоимости</t>
  </si>
  <si>
    <t>ремонт</t>
  </si>
  <si>
    <t>замена</t>
  </si>
  <si>
    <t>Площадь помещений МКД, кв. м</t>
  </si>
  <si>
    <t>Вид элемента строительных конструкций, оборудования, инженерных систем</t>
  </si>
  <si>
    <t xml:space="preserve">Вид работы (услуги) по капитальному ремонту </t>
  </si>
  <si>
    <t>Стоимость работы (услуги), руб.</t>
  </si>
  <si>
    <t>Удельная стоимость работы (услуги), руб./кв. м</t>
  </si>
  <si>
    <t>Предельная стоимость работы (услуги), руб./кв. м</t>
  </si>
  <si>
    <t>№
п/п</t>
  </si>
  <si>
    <t>ремонт или замена лифтового оборудования, признанного непригодным для эксплуатации, ремонт лифтовых шахт</t>
  </si>
  <si>
    <t>ремонт подвальных помещений, относящихся к общему имуществу в многоквартирном доме</t>
  </si>
  <si>
    <t>установка коллективных (общедомовых) приборов учета потребления ресурсов, необходимых для предоставления коммунальных услуг, и узлов управления и регулирования потребления этих ресурсов</t>
  </si>
  <si>
    <t>электроснабжения</t>
  </si>
  <si>
    <t>теплоснабжения</t>
  </si>
  <si>
    <t>газоснабжения</t>
  </si>
  <si>
    <t>холодного водоснабжения</t>
  </si>
  <si>
    <t>горячего водоснабжения</t>
  </si>
  <si>
    <t>водоотведения</t>
  </si>
  <si>
    <r>
      <t xml:space="preserve">Вид последнего капитального ремонта     </t>
    </r>
    <r>
      <rPr>
        <vertAlign val="superscript"/>
        <sz val="11"/>
        <color indexed="8"/>
        <rFont val="Times New Roman"/>
        <family val="1"/>
        <charset val="204"/>
      </rPr>
      <t>1)</t>
    </r>
  </si>
  <si>
    <r>
      <t xml:space="preserve">Материал стен  </t>
    </r>
    <r>
      <rPr>
        <vertAlign val="superscript"/>
        <sz val="11"/>
        <color indexed="8"/>
        <rFont val="Times New Roman"/>
        <family val="1"/>
        <charset val="204"/>
      </rPr>
      <t>2)</t>
    </r>
  </si>
  <si>
    <t>Удельная стоимость капитального ремонта 
1 кв. м общей площади помещений МКД</t>
  </si>
  <si>
    <t>Предельная стоимость капитального ремонта 
1 кв. м общей площади помещений МКД</t>
  </si>
  <si>
    <r>
      <t xml:space="preserve">Способ формирования фонда капитального ремонта многоквартирного дома   </t>
    </r>
    <r>
      <rPr>
        <vertAlign val="superscript"/>
        <sz val="11"/>
        <color indexed="8"/>
        <rFont val="Times New Roman"/>
        <family val="1"/>
        <charset val="204"/>
      </rPr>
      <t>3)</t>
    </r>
  </si>
  <si>
    <t>за счет средств собственников 
помещений в МКД</t>
  </si>
  <si>
    <t>за счет других не запрещенных законом источников</t>
  </si>
  <si>
    <t xml:space="preserve">г. Асино, ул. имени Ленина, д. 3  </t>
  </si>
  <si>
    <t xml:space="preserve">г. Асино, ул. имени Ленина, д. 7  </t>
  </si>
  <si>
    <t xml:space="preserve">г. Асино, ул. имени Чернышевского, д. 15  </t>
  </si>
  <si>
    <t xml:space="preserve">г. Асино, ул. Центральная, д. 11  </t>
  </si>
  <si>
    <t>крыша</t>
  </si>
  <si>
    <t>строительный контроль</t>
  </si>
  <si>
    <t>внутридомовая инженерная система электроснабжения</t>
  </si>
  <si>
    <t xml:space="preserve">Итого по городской округ ЗАТО Северск </t>
  </si>
  <si>
    <t>внутридомовая инженерная система холодного водоснабжения</t>
  </si>
  <si>
    <t>внутридомовая инженерная система горячего водоснабжения</t>
  </si>
  <si>
    <t>внутридомовая инженерная система теплоснабжения</t>
  </si>
  <si>
    <t>внутридомовая инженерная система водоотведения</t>
  </si>
  <si>
    <t>фасад</t>
  </si>
  <si>
    <t xml:space="preserve">Итого по Томскому району </t>
  </si>
  <si>
    <t>Итого</t>
  </si>
  <si>
    <t xml:space="preserve">г. Северск, ул. Горького, д. 4а </t>
  </si>
  <si>
    <t xml:space="preserve">г. Северск, пр-кт Коммунистический, д. 4 </t>
  </si>
  <si>
    <t xml:space="preserve">г. Северск, пр-кт Коммунистический, д. 40 </t>
  </si>
  <si>
    <t xml:space="preserve">г. Северск, пр-кт Коммунистический, д. 71 </t>
  </si>
  <si>
    <t xml:space="preserve">г. Северск, пр-кт Коммунистический, д. 74 </t>
  </si>
  <si>
    <t xml:space="preserve">г. Северск, ул. Калинина, д. 14 </t>
  </si>
  <si>
    <t xml:space="preserve">г. Северск, ул. Калинина, д. 16 </t>
  </si>
  <si>
    <t xml:space="preserve">г. Северск, ул. Калинина, д. 18 </t>
  </si>
  <si>
    <t xml:space="preserve">г. Северск, ул. Калинина, д. 41 </t>
  </si>
  <si>
    <t xml:space="preserve">г. Северск, ул. Калинина, д. 50 </t>
  </si>
  <si>
    <t xml:space="preserve">г. Северск, ул. Калинина, д. 73 </t>
  </si>
  <si>
    <t xml:space="preserve">г. Северск, ул. Кирова, д. 5 </t>
  </si>
  <si>
    <t xml:space="preserve">г. Северск, ул. Комсомольская, д. 12 </t>
  </si>
  <si>
    <t xml:space="preserve">г. Северск, ул. Куйбышева, д. 14 </t>
  </si>
  <si>
    <t xml:space="preserve">г. Северск, ул. Ленина, д. 18 </t>
  </si>
  <si>
    <t xml:space="preserve">г. Северск, ул. Мира, д. 5 </t>
  </si>
  <si>
    <t xml:space="preserve">г. Северск, ул. Транспортная, д. 88 </t>
  </si>
  <si>
    <t xml:space="preserve">г. Северск, ул. Тупиковая, д. 10 </t>
  </si>
  <si>
    <t xml:space="preserve">г. Стрежевой, мкр. 2-й, д. 205 </t>
  </si>
  <si>
    <t xml:space="preserve">г. Стрежевой, мкр. 2-й, д. 221 </t>
  </si>
  <si>
    <t xml:space="preserve">г. Стрежевой, мкр. 3-й, д. 309 </t>
  </si>
  <si>
    <t xml:space="preserve">г. Стрежевой, ул. Молодежная, д. 21 </t>
  </si>
  <si>
    <t xml:space="preserve">г. Стрежевой, ул. Строителей, д. 53 </t>
  </si>
  <si>
    <t xml:space="preserve">г. Томск, пер. Нахимова, д. 12/1 </t>
  </si>
  <si>
    <t xml:space="preserve">г. Томск, ул. Щорса, д. 2б </t>
  </si>
  <si>
    <t xml:space="preserve">г. Томск, ул. Вершинина, д. 19 </t>
  </si>
  <si>
    <t xml:space="preserve">г. Томск, ул. Дзержинского, д. 31б </t>
  </si>
  <si>
    <t xml:space="preserve">г. Томск, ул. Дзержинского, д. 34а </t>
  </si>
  <si>
    <t xml:space="preserve">г. Томск, ул. Елизаровых, д. 18 </t>
  </si>
  <si>
    <t xml:space="preserve">г. Томск, ул. Елизаровых, д. 22 </t>
  </si>
  <si>
    <t xml:space="preserve">г. Томск, ул. Елизаровых, д. 43 </t>
  </si>
  <si>
    <t xml:space="preserve">г. Томск, ул. Киевская, д. 89 </t>
  </si>
  <si>
    <t xml:space="preserve">г. Томск, ул. Косарева, д. 25 </t>
  </si>
  <si>
    <t xml:space="preserve">г. Томск, ул. Полины Осипенко, д. 16 </t>
  </si>
  <si>
    <t xml:space="preserve">г. Томск, ул. Советская, д. 46 </t>
  </si>
  <si>
    <t xml:space="preserve">г. Томск, ул. Усова, д. 21 </t>
  </si>
  <si>
    <t xml:space="preserve">г. Томск, ул. Усова, д. 66 </t>
  </si>
  <si>
    <t xml:space="preserve">г. Томск, ул. Учебная, д. 50 </t>
  </si>
  <si>
    <t xml:space="preserve">г. Томск, пер. Заозерный, д. 16/1 </t>
  </si>
  <si>
    <t xml:space="preserve">г. Томск, пер. Заозерный, д. 16/2 </t>
  </si>
  <si>
    <t xml:space="preserve">г. Томск, пр-кт Ленина, д. 243/2 </t>
  </si>
  <si>
    <t xml:space="preserve">г. Томск, ул. 5 Армии, д. 9 </t>
  </si>
  <si>
    <t xml:space="preserve">г. Томск, ул. Говорова, д. 48 </t>
  </si>
  <si>
    <t xml:space="preserve">г. Томск, ул. Первомайская, д. 63/1 </t>
  </si>
  <si>
    <t xml:space="preserve">г. Томск, ул. Первомайская, д. 63/2 </t>
  </si>
  <si>
    <t xml:space="preserve">г. Томск, ул. Пролетарская, д. 37 </t>
  </si>
  <si>
    <t xml:space="preserve">г. Томск, ул. Профсоюзная, д. 20а </t>
  </si>
  <si>
    <t xml:space="preserve">г. Томск, пр-кт Мира, д. 1 </t>
  </si>
  <si>
    <t xml:space="preserve">г. Томск, пр-кт Мира, д. 5 </t>
  </si>
  <si>
    <t xml:space="preserve">г. Томск, пр-кт Мира, д. 11 </t>
  </si>
  <si>
    <t xml:space="preserve">г. Томск, Иркутский тракт, д. 51 </t>
  </si>
  <si>
    <t xml:space="preserve">г. Томск, Иркутский тракт, д. 85 </t>
  </si>
  <si>
    <t xml:space="preserve">г. Томск, Иркутский тракт, д. 91 </t>
  </si>
  <si>
    <t xml:space="preserve">г. Томск, Иркутский тракт, д. 179/1 </t>
  </si>
  <si>
    <t xml:space="preserve">г. Томск, Иркутский тракт, д. 179/2 </t>
  </si>
  <si>
    <t xml:space="preserve">г. Томск, Иркутский тракт, д. 202 </t>
  </si>
  <si>
    <t xml:space="preserve">г. Томск, пос. Светлый, д. 9 </t>
  </si>
  <si>
    <t xml:space="preserve">г. Томск, ул. Бела Куна, д. 26 </t>
  </si>
  <si>
    <t xml:space="preserve">г. Томск, ул. Бела Куна, д. 28 </t>
  </si>
  <si>
    <t xml:space="preserve">г. Томск, ул. Вокзальная, д. 2 </t>
  </si>
  <si>
    <t xml:space="preserve">г. Томск, ул. Вокзальная, д. 25 </t>
  </si>
  <si>
    <t xml:space="preserve">г. Томск, ул. Железнодорожная, д. 62 </t>
  </si>
  <si>
    <t xml:space="preserve">г. Томск, ул. Ивана Черных, д. 96/22 </t>
  </si>
  <si>
    <t xml:space="preserve">г. Томск, ул. Междугородная, д. 28 </t>
  </si>
  <si>
    <t xml:space="preserve">г. Томск, ул. Мичурина, д. 2 </t>
  </si>
  <si>
    <t xml:space="preserve">г. Томск, ул. Мичурина, д. 6а </t>
  </si>
  <si>
    <t xml:space="preserve">г. Томск, пр-кт Комсомольский, д. 39/4 </t>
  </si>
  <si>
    <t xml:space="preserve">г. Томск, пр-кт Комсомольский, д. 53 </t>
  </si>
  <si>
    <t xml:space="preserve">г. Томск, пр-кт Фрунзе, д. 120 </t>
  </si>
  <si>
    <t xml:space="preserve">г. Томск, пр-кт Фрунзе, д. 216 </t>
  </si>
  <si>
    <t xml:space="preserve">г. Томск, пр-кт Фрунзе, д. 220 </t>
  </si>
  <si>
    <t xml:space="preserve">г. Томск, пр-кт Фрунзе, д. 222 </t>
  </si>
  <si>
    <t xml:space="preserve">г. Томск, ул. Алтайская, д. 97 </t>
  </si>
  <si>
    <t xml:space="preserve">г. Томск, ул. Алтайская, д. 97/1 </t>
  </si>
  <si>
    <t xml:space="preserve">г. Томск, ул. Алтайская, д. 112 </t>
  </si>
  <si>
    <t xml:space="preserve">г. Томск, ул. Алтайская, д. 114 </t>
  </si>
  <si>
    <t xml:space="preserve">г. Томск, ул. Алтайская, д. 153 </t>
  </si>
  <si>
    <t xml:space="preserve">г. Томск, ул. Алтайская, д. 163Б </t>
  </si>
  <si>
    <t xml:space="preserve">г. Томск, ул. Колхозная, д. 18 </t>
  </si>
  <si>
    <t xml:space="preserve">г. Томск, ул. Кулагина, д. 31 </t>
  </si>
  <si>
    <t xml:space="preserve">г. Томск, ул. Кулагина, д. 37 </t>
  </si>
  <si>
    <t xml:space="preserve">г. Томск, ул. Л.Толстого, д. 40 </t>
  </si>
  <si>
    <t xml:space="preserve">г. Томск, ул. Л.Толстого, д. 42 </t>
  </si>
  <si>
    <t xml:space="preserve">г. Томск, ул. Л.Толстого, д. 44 </t>
  </si>
  <si>
    <t xml:space="preserve">г. Томск, ул. Л.Толстого, д. 46 </t>
  </si>
  <si>
    <t xml:space="preserve">г. Томск, ул. Л.Толстого, д. 48 </t>
  </si>
  <si>
    <t xml:space="preserve">г. Томск, ул. Л.Толстого, д. 50 </t>
  </si>
  <si>
    <t xml:space="preserve">г. Томск, ул. Новгородская, д. 42 </t>
  </si>
  <si>
    <t xml:space="preserve">г. Томск, ул. Сибирская, д. 105 </t>
  </si>
  <si>
    <t xml:space="preserve">г. Томск, ул. Сибирская, д. 107 </t>
  </si>
  <si>
    <t xml:space="preserve">с. Каргасок, ул. Октябрьская, д. 14 </t>
  </si>
  <si>
    <t xml:space="preserve">г. Колпашево, пер. Юбилейный, д. 1 </t>
  </si>
  <si>
    <t xml:space="preserve">г. Колпашево, пер. Юбилейный, д. 3 </t>
  </si>
  <si>
    <t xml:space="preserve">г. Колпашево, пер. Юбилейный, д. 5 </t>
  </si>
  <si>
    <t xml:space="preserve">с. Тогур, ул. Титова, д. 1 </t>
  </si>
  <si>
    <t xml:space="preserve">п. Аэропорт, д. 4 </t>
  </si>
  <si>
    <t xml:space="preserve">п. Молодежный, д. 18 </t>
  </si>
  <si>
    <t xml:space="preserve">с. Моряковский Затон, ул. Ленина, д. 3 </t>
  </si>
  <si>
    <t>12.2016</t>
  </si>
  <si>
    <t>лифтовое оборудование (подъезд № 1)</t>
  </si>
  <si>
    <t>лифтовое оборудование (подъезд № 5)</t>
  </si>
  <si>
    <t>лифтовое оборудование (подъезд № 6)</t>
  </si>
  <si>
    <t>лифтовое оборудование (подъезд № 2)</t>
  </si>
  <si>
    <t>лифтовое оборудование (подъезд № 3)</t>
  </si>
  <si>
    <t>лифтовое оборудование (подъезд № 4)</t>
  </si>
  <si>
    <t>лифтовое оборудование (подъезд № 7)</t>
  </si>
  <si>
    <t>лифтовое оборудование (подъезд № 8)</t>
  </si>
  <si>
    <t>лифтовое оборудование (подъезд № 9)</t>
  </si>
  <si>
    <t>П</t>
  </si>
  <si>
    <t>Д</t>
  </si>
  <si>
    <t>К</t>
  </si>
  <si>
    <t>Пр</t>
  </si>
  <si>
    <t>ЛО</t>
  </si>
  <si>
    <t>ТС</t>
  </si>
  <si>
    <t>ХВС, ГВС</t>
  </si>
  <si>
    <t>ТС, ГВС</t>
  </si>
  <si>
    <t>ТС, ХВС</t>
  </si>
  <si>
    <t>установка</t>
  </si>
  <si>
    <t>г. Томск, ул. Студенческая, д. 15</t>
  </si>
  <si>
    <t>г. Томск, ул. Трамвайная, д. 1</t>
  </si>
  <si>
    <t>внутридомовая инженерная система газоснабжения</t>
  </si>
  <si>
    <t>2016 год</t>
  </si>
  <si>
    <t>г. Асино, ул. АВПУ, д. 33</t>
  </si>
  <si>
    <t>12.2017</t>
  </si>
  <si>
    <t>г. Асино, ул. имени В.В.Липатова, д. 27</t>
  </si>
  <si>
    <t>г. Асино, ул. имени Чернышевского, д. 6а</t>
  </si>
  <si>
    <t>г. Асино, ул. Лесозаводская, д. 31</t>
  </si>
  <si>
    <t>г. Асино, ул. Тимирязева, д. 17/2</t>
  </si>
  <si>
    <t>п. Светлый, ул. Сидоренко, д. 17</t>
  </si>
  <si>
    <t>рп. Белый Яр, ул. Российская, д. 1</t>
  </si>
  <si>
    <t>г. Колпашево, ул. Коммунистическая, д. 14</t>
  </si>
  <si>
    <t>г. Колпашево, ул. Ленина, д. 44</t>
  </si>
  <si>
    <t>г. Колпашево, ул. Матросова, д. 18</t>
  </si>
  <si>
    <t>г. Колпашево, ул. Советский Север, д. 11</t>
  </si>
  <si>
    <t>с. Тогур, ул. Болотная, д. 7</t>
  </si>
  <si>
    <t>с. Тогур, ул. Титова, д. 3</t>
  </si>
  <si>
    <t>с. Тогур, ул. Чапаева, д. 3</t>
  </si>
  <si>
    <t>2017 год</t>
  </si>
  <si>
    <t xml:space="preserve">г. Асино, ул. АВПУ, д. 33  </t>
  </si>
  <si>
    <t xml:space="preserve">г. Асино, ул. имени В.В.Липатова, д. 27  </t>
  </si>
  <si>
    <t xml:space="preserve">г. Асино, ул. имени Чернышевского, д. 6а  </t>
  </si>
  <si>
    <t xml:space="preserve">г. Асино, ул. Лесозаводская, д. 31  </t>
  </si>
  <si>
    <t xml:space="preserve">г. Асино, ул. Тимирязева, д. 17/2  </t>
  </si>
  <si>
    <t xml:space="preserve">п. Светлый, ул. Сидоренко, д. 17  </t>
  </si>
  <si>
    <t xml:space="preserve">г. Колпашево, ул. Коммунистическая, д. 14 </t>
  </si>
  <si>
    <t xml:space="preserve">г. Колпашево, ул. Ленина, д. 44 </t>
  </si>
  <si>
    <t xml:space="preserve">г. Колпашево, ул. Матросова, д. 18 </t>
  </si>
  <si>
    <t xml:space="preserve">г. Колпашево, ул. Советский Север, д. 11 </t>
  </si>
  <si>
    <t xml:space="preserve">с. Тогур, ул. Болотная, д. 7 </t>
  </si>
  <si>
    <t xml:space="preserve">с. Тогур, ул. Титова, д. 3 </t>
  </si>
  <si>
    <t xml:space="preserve">с. Тогур, ул. Чапаева, д. 3 </t>
  </si>
  <si>
    <t>2018 год</t>
  </si>
  <si>
    <t>г. Асино, ул. Транспортная, д. 1</t>
  </si>
  <si>
    <t xml:space="preserve">ремонт </t>
  </si>
  <si>
    <t>12.2018</t>
  </si>
  <si>
    <t>Краткосрочный план реализации в 2016 - 2018 гг. региональной программы капитального ремонта общего имущества в многоквартирных домах</t>
  </si>
  <si>
    <t>1. Перечень многоквартирных домов, включенных в краткосрочный план реализации в 2016 - 2018 гг. региональной программы капитального ремонта общего имущества в многоквартирных домах</t>
  </si>
  <si>
    <t>2. Планируемые показатели выполнения краткосрочного плана реализации в 2016 - 2018 гг. региональной программы капитального ремонта общего имущества в многоквартирных домах</t>
  </si>
  <si>
    <t>3. Виды работ по капитальному ремонту многоквартирных домов, включенных в краткосрочный план реализации в 2016 - 2018 гг. региональной программы капитального ремонта общего имущества в многоквартирных домах</t>
  </si>
  <si>
    <t>4. Перечень работ и услуг по капитальному ремонту общего имущества в многоквартирных домах, включенных в краткосрочный план реализации в 2016 - 2018 гг. региональной программы капитального ремонта общего имущества в многоквартирных домах</t>
  </si>
  <si>
    <t>Итого по Первомайскому району</t>
  </si>
  <si>
    <t>п. Улу-Юл, ул. Советская, д. 13</t>
  </si>
  <si>
    <t>п. Улу-Юл, ул. Советская, д. 15</t>
  </si>
  <si>
    <t xml:space="preserve">п. Улу-Юл, ул. Советская, д. 13 </t>
  </si>
  <si>
    <t xml:space="preserve">п. Улу-Юл, ул. Советская, д. 15 </t>
  </si>
  <si>
    <t xml:space="preserve">Итого по Первомайскому району </t>
  </si>
  <si>
    <t>Первомайский район</t>
  </si>
  <si>
    <t>г. Асино, ул. АВПУ, д. 27</t>
  </si>
  <si>
    <t>г. Асино, ул. имени В.В.Липатова, д. 34</t>
  </si>
  <si>
    <t>г. Асино, ул. имени Ивана Черных, д. 18</t>
  </si>
  <si>
    <t>г. Асино, ул. имени Ленина, д. 31а</t>
  </si>
  <si>
    <t>г. Асино, ул. Транспортная, д. 12</t>
  </si>
  <si>
    <t>с. Ново-Кусково, ул. Библиотечная, д. 9</t>
  </si>
  <si>
    <t xml:space="preserve">г. Томск, ул. Л.Толстого, д. 57 </t>
  </si>
  <si>
    <t xml:space="preserve">г. Томск, ул. Асиновская, д. 9а </t>
  </si>
  <si>
    <t>г. Томск, ул. Л.Толстого, д. 57</t>
  </si>
  <si>
    <t>г. Томск, ул. Асиновская, д. 9а</t>
  </si>
  <si>
    <t xml:space="preserve">г. Северск, ул. Калинина, д. 19 </t>
  </si>
  <si>
    <t>г. Северск, ул. Калинина, д. 19</t>
  </si>
  <si>
    <t xml:space="preserve">г. Стрежевой, мкр. 2-й, д. 223 </t>
  </si>
  <si>
    <t xml:space="preserve">г. Стрежевой, мкр. 4-й, д. 417 </t>
  </si>
  <si>
    <t xml:space="preserve">г. Стрежевой, ул. Новая, д. 101 </t>
  </si>
  <si>
    <t>утепление</t>
  </si>
  <si>
    <t>г. Стрежевой, мкр. 2-й, д. 223</t>
  </si>
  <si>
    <t>с. Александровское, ул. Пушкина, д. 46</t>
  </si>
  <si>
    <t>Итого по Бакчарскому району</t>
  </si>
  <si>
    <t xml:space="preserve">с. Бакчар, ул. Ленина, д. 33 </t>
  </si>
  <si>
    <t>с. Бакчар, ул. Ленина, д. 33</t>
  </si>
  <si>
    <t>Бакчарский район</t>
  </si>
  <si>
    <t>Итого по Зырянскому району</t>
  </si>
  <si>
    <t xml:space="preserve">с .Зырянское, ул. 60 лет СССР,  д. 7 </t>
  </si>
  <si>
    <t xml:space="preserve">с. Зырянское, ул. Советская, д. 20 </t>
  </si>
  <si>
    <t>с. Зырянское, ул. Советская, д. 15</t>
  </si>
  <si>
    <t>с .Зырянское, ул. 60 лет СССР,  д. 7</t>
  </si>
  <si>
    <t>с. Зырянское, ул. Советская, д. 20</t>
  </si>
  <si>
    <t>Зырянский район</t>
  </si>
  <si>
    <t>ХВС</t>
  </si>
  <si>
    <t>Итого по Кожевниковскому району</t>
  </si>
  <si>
    <t xml:space="preserve">с. Кожевниково, ул. Калинина, д. 57 </t>
  </si>
  <si>
    <t xml:space="preserve">с. Кожевниково, ул. Калинина, д. 59 </t>
  </si>
  <si>
    <t>с. Кожевниково, ул. Калинина, д. 57</t>
  </si>
  <si>
    <t>Кожевниковский район</t>
  </si>
  <si>
    <t>с. Кожевниково, ул. Калинина, д. 59</t>
  </si>
  <si>
    <t xml:space="preserve">г. Колпашево, пер. Юбилейный, д. 2 </t>
  </si>
  <si>
    <t xml:space="preserve">г. Колпашево, ул. Кирова, д. 44 </t>
  </si>
  <si>
    <t xml:space="preserve">г. Колпашево, ул. Ленина, д. 20 </t>
  </si>
  <si>
    <t xml:space="preserve">г. Колпашево, ул. Ленина, д. 29 </t>
  </si>
  <si>
    <t xml:space="preserve">г. Колпашево, ул. Ленина, д. 38 </t>
  </si>
  <si>
    <t xml:space="preserve">утепление </t>
  </si>
  <si>
    <t xml:space="preserve">г. Колпашево, ул. Ленина, д. 40 </t>
  </si>
  <si>
    <t xml:space="preserve">г. Колпашево, ул. Ленина, д. 41 </t>
  </si>
  <si>
    <t xml:space="preserve">г. Колпашево, ул. Обская, д. 11 </t>
  </si>
  <si>
    <t xml:space="preserve">г. Колпашево, ул. Матросова, д. 22 </t>
  </si>
  <si>
    <t xml:space="preserve">г. Колпашево, ул. Советский Север, д. 16 </t>
  </si>
  <si>
    <t xml:space="preserve">г. Колпашево, ул. Советский Север, д. 59 </t>
  </si>
  <si>
    <t>г. Колпашево, пер. Юбилейный, д. 2</t>
  </si>
  <si>
    <t>г. Колпашево, ул. Ленина, д. 41</t>
  </si>
  <si>
    <t>г. Колпашево, ул. Советский Север, д. 59</t>
  </si>
  <si>
    <t>с. Александровское, ул. Таежная, д. 28</t>
  </si>
  <si>
    <t>Итого по Кривошеинскому району</t>
  </si>
  <si>
    <t xml:space="preserve">с. Кривошеино, ул. Кирова, д. 25 </t>
  </si>
  <si>
    <t xml:space="preserve">с. Кривошеино, ул. Чкалова, д. 10 </t>
  </si>
  <si>
    <t>Кривошеинский район</t>
  </si>
  <si>
    <t>с. Кривошеино, ул. Кирова, д. 25</t>
  </si>
  <si>
    <t>с. Кривошеино, ул. Чкалова, д. 10</t>
  </si>
  <si>
    <t xml:space="preserve">Итого по Молчановскому району </t>
  </si>
  <si>
    <t xml:space="preserve">с. Нарга, ул. Олега Кошевого, д. 6 </t>
  </si>
  <si>
    <t>Итого по Молчановскому району</t>
  </si>
  <si>
    <t>с. Нарга, ул. Олега Кошевого, д. 6</t>
  </si>
  <si>
    <t>Молчановский район</t>
  </si>
  <si>
    <t>г. Кедровый, мкр. 1-й, д. 9</t>
  </si>
  <si>
    <t>г. Кедровый, мкр. 1-й, д. 10</t>
  </si>
  <si>
    <t>Итого по Чаинскому району</t>
  </si>
  <si>
    <t xml:space="preserve">с. Подгорное, ул. 60 лет ВЛКСМ, д. 7а </t>
  </si>
  <si>
    <t>с. Подгорное, ул. 60 лет ВЛКСМ, д. 7а</t>
  </si>
  <si>
    <t>Чаинский район</t>
  </si>
  <si>
    <t>Итого по Парабельскому району</t>
  </si>
  <si>
    <t xml:space="preserve">с. Парабель, ул. Советская, д. 92а </t>
  </si>
  <si>
    <t>с. Парабель, ул. Советская, д. 92а</t>
  </si>
  <si>
    <t>Парабельский район</t>
  </si>
  <si>
    <t xml:space="preserve">Итого по Шегарскому району </t>
  </si>
  <si>
    <t xml:space="preserve">с. Мельниково, ул. Школьная, д. 47 </t>
  </si>
  <si>
    <t xml:space="preserve">с. Нащеково, ул. Сибирская, д. 4 </t>
  </si>
  <si>
    <t>Итого по Шегарскому району</t>
  </si>
  <si>
    <t>с. Мельниково, ул. Школьная, д. 47</t>
  </si>
  <si>
    <t>с. Нащеково, ул. Сибирская, д. 4</t>
  </si>
  <si>
    <t>Шегарский район</t>
  </si>
  <si>
    <t>с. Мельниково, пер. Западный, д. 2</t>
  </si>
  <si>
    <t xml:space="preserve">г. Асино, ул. имени В.В.Липатова, д. 23  </t>
  </si>
  <si>
    <t xml:space="preserve">г. Асино, ул. имени Ленина, д. 23  </t>
  </si>
  <si>
    <t xml:space="preserve">г. Асино, ул. Сентябрьская, д. 73  </t>
  </si>
  <si>
    <t xml:space="preserve">г. Асино, ул. Станционная, д. 25  </t>
  </si>
  <si>
    <t>г. Асино, ул. имени В.В.Липатова, д. 23</t>
  </si>
  <si>
    <t xml:space="preserve">г. Асино, ул. имени Ленина, д. 23 </t>
  </si>
  <si>
    <t>г. Асино, ул. Сентябрьская, д. 73</t>
  </si>
  <si>
    <t>г. Асино, ул. Станционная, д. 25</t>
  </si>
  <si>
    <t>с. Кафтанчиково, ул. Коммунистическая, 90</t>
  </si>
  <si>
    <t>с. Томское ул. Маяковского, 20</t>
  </si>
  <si>
    <t>п. Копылово, ул. Новая, 7</t>
  </si>
  <si>
    <t>Рассвет, 3</t>
  </si>
  <si>
    <t>с. Богашево, ул. Новостройка, 45</t>
  </si>
  <si>
    <t>Рассвет, 18</t>
  </si>
  <si>
    <t>п. Молодежный, д. 10</t>
  </si>
  <si>
    <t xml:space="preserve">п. Рассвет, д. 18 </t>
  </si>
  <si>
    <t>п. Рассвет, д. 3</t>
  </si>
  <si>
    <t>с. Богашево, ул. Новостройка, д. 45</t>
  </si>
  <si>
    <t xml:space="preserve">г. Колпашево, ул. Ленина, д. 26 </t>
  </si>
  <si>
    <t>фундамент</t>
  </si>
  <si>
    <t>г. Колпашево, ул. Ленина, д. 26</t>
  </si>
  <si>
    <t xml:space="preserve">г. Колпашево, ул. Ленина, д. 41/1 </t>
  </si>
  <si>
    <t>г. Колпашево, ул. Ленина, д. 41/1</t>
  </si>
  <si>
    <t xml:space="preserve">г. Колпашево, ул. Советская, д. 11 </t>
  </si>
  <si>
    <t>г. Колпашево, ул. Советская, д. 11</t>
  </si>
  <si>
    <t>г. Стрежевой, мкр. 1-й, д. 146</t>
  </si>
  <si>
    <t xml:space="preserve">г. Стрежевой, мкр. 1-й, д. 148 </t>
  </si>
  <si>
    <t>г. Стрежевой, мкр. 4-й, д. 410</t>
  </si>
  <si>
    <t>г. Стрежевой, мкр. 4-й, д. 424</t>
  </si>
  <si>
    <t>г. Стрежевой, мкр. 4-й, д. 425</t>
  </si>
  <si>
    <t>г. Стрежевой, ул. Молодежная, д. 8/1</t>
  </si>
  <si>
    <t>г. Стрежевой, ул. Молодежная, д. 8/2</t>
  </si>
  <si>
    <t xml:space="preserve">г. Стрежевой, ул. Новая, д. 7а </t>
  </si>
  <si>
    <t xml:space="preserve">г. Стрежевой, ул. Новая, д. 8 </t>
  </si>
  <si>
    <t xml:space="preserve">г. Стрежевой, ул. Новая, д. 91 </t>
  </si>
  <si>
    <t>г. Стрежевой, ул. Строителей, д. 20</t>
  </si>
  <si>
    <t>г. Стрежевой, ул. Строителей, д. 60/1</t>
  </si>
  <si>
    <t>г. Стрежевой, мкр. 1-й, д. 148</t>
  </si>
  <si>
    <t>г. Стрежевой, ул. Викулова, д. 10</t>
  </si>
  <si>
    <t>г. Стрежевой, ул. Новая, д. 7а</t>
  </si>
  <si>
    <t>г. Стрежевой, ул. Новая, д. 8</t>
  </si>
  <si>
    <t>г. Стрежевой, ул. Новая, д. 91</t>
  </si>
  <si>
    <t>коллективный (общедомовой) прибор учета потребления электрической энергии, необходимый для предоставления электроснабжения, узел управления и регулирования потребления электрической энергии</t>
  </si>
  <si>
    <t>коллективный (общедомовой) прибор учета потребления холодной воды, необходимый для предоставления  холодного водоснабжения, узел управления и регулирования потребления холодной воды</t>
  </si>
  <si>
    <t>коллективный (общедомовой) прибор учета потребления тепловой энергии, необходимый для предоставления теплоснабжения, узел управления и регулирования потребления тепловой энергии</t>
  </si>
  <si>
    <t xml:space="preserve">коллективные (общедомовые) приборы учета потребления холодной воды, горячей воды, необходимые для предоставления  холодного водоснабжения, горячего водоснабжения, узлы управления и регулирования потребления холодной воды, горячей воды </t>
  </si>
  <si>
    <t xml:space="preserve"> узел управления и регулирования потребления горячей воды</t>
  </si>
  <si>
    <t>завершения последнего капитального ремонта</t>
  </si>
  <si>
    <t>коллективные (общедомовые) приборы учета потребления горячего водоснабжения и теплоснабжения, необходимые для предоставления  горячей воды и тепловой энергии, и узлы управления и регулирования потребления горячей воды  и тепловой энергии</t>
  </si>
  <si>
    <t xml:space="preserve">с. Нарга, ул. Олега Кошевого, д. 5 </t>
  </si>
  <si>
    <t>с. Нарга, ул. Олега Кошевого, д. 5</t>
  </si>
  <si>
    <t xml:space="preserve">г. Колпашево, ул. Кирова, д. 6 </t>
  </si>
  <si>
    <t>г. Колпашево, ул. Кирова, д. 42/1</t>
  </si>
  <si>
    <t>г. Колпашево, ул. Мира, д. 24</t>
  </si>
  <si>
    <t>г. Колпашево, ул. Мира, д. 32</t>
  </si>
  <si>
    <t>разработка проектной документации (ремонт)</t>
  </si>
  <si>
    <t>разработка проектной документации (утепление)</t>
  </si>
  <si>
    <t>г. Колпашево, ул. Обская, д. 23</t>
  </si>
  <si>
    <t>г. Колпашево, ул. Победы, д. 87</t>
  </si>
  <si>
    <t xml:space="preserve">г. Колпашево, ул. Советский Север, д. 61 </t>
  </si>
  <si>
    <t>г. Колпашево, ул. Энгельса, д. 30</t>
  </si>
  <si>
    <t>с. Тогур, ул. Чапаева, д. 1</t>
  </si>
  <si>
    <t>с. Тогур, ул. Чапаева, д. 6</t>
  </si>
  <si>
    <t>г. Колпашево, ул. Кирова, д. 46/2</t>
  </si>
  <si>
    <t xml:space="preserve">г. Колпашево, пер. Кооперативный тупик, д. 7 </t>
  </si>
  <si>
    <t>г. Колпашево, ул. Кирова, д. 4</t>
  </si>
  <si>
    <t>г. Колпашево, ул. Кирова, д. 8</t>
  </si>
  <si>
    <t xml:space="preserve">г. Колпашево, ул. Кирова, д. 8 </t>
  </si>
  <si>
    <t xml:space="preserve">г. Северск, пр-кт Коммунистический, д. 20 </t>
  </si>
  <si>
    <t>г. Северск, пр-кт Коммунистический, д. 55</t>
  </si>
  <si>
    <t>г. Северск, пр-кт Коммунистический, д. 90</t>
  </si>
  <si>
    <t>г. Северск, пр-кт Коммунистический, д. 122</t>
  </si>
  <si>
    <t>г. Северск, ул. Калинина, д. 46</t>
  </si>
  <si>
    <t>лифтовое оборудование (подъезд № 10)</t>
  </si>
  <si>
    <t>лифтовое оборудование (подъезд № 11)</t>
  </si>
  <si>
    <t>лифтовое оборудование (подъезд № 12)</t>
  </si>
  <si>
    <t>г. Северск, ул. Кирова, д. 2</t>
  </si>
  <si>
    <t>г. Северск, ул. Кирова, д. 10</t>
  </si>
  <si>
    <t>г. Северск, ул. Ленина, д. 10</t>
  </si>
  <si>
    <t>г. Северск, ул. Ленина, д. 96</t>
  </si>
  <si>
    <t>г. Северск, ул. Ленина, д. 104</t>
  </si>
  <si>
    <t>г. Северск, ул. Маяковского, д. 8</t>
  </si>
  <si>
    <t>г. Северск, ул. Первомайская, д. 3</t>
  </si>
  <si>
    <t>г. Северск, ул. Победы, д. 8</t>
  </si>
  <si>
    <t>г. Северск, ул. Победы, д. 22</t>
  </si>
  <si>
    <t>г. Северск, ул. Пушкина, д. 9</t>
  </si>
  <si>
    <t>г. Северск, ул. Солнечная, д. 3</t>
  </si>
  <si>
    <t>пос. Самусь, ул. Ленина, д. 20</t>
  </si>
  <si>
    <t>пос. Самусь, ул. Розы Люксембург, д. 2</t>
  </si>
  <si>
    <t>п. Копылово, ул. Зои Космодемьянской, д. 4</t>
  </si>
  <si>
    <t>п. Копылово, ул. Новая, д. 7</t>
  </si>
  <si>
    <t>с. Кафтанчиково, ул. Коммунистическая, д. 90</t>
  </si>
  <si>
    <t>с. Моряковский Затон, пер. Ремесленный, д. 1</t>
  </si>
  <si>
    <t>с. Томское ул. Маяковского, д. 20</t>
  </si>
  <si>
    <t>г. Северск, пр-кт Коммунистический, д. 20</t>
  </si>
  <si>
    <t>г. Северск, ул. Калинина, д. 119</t>
  </si>
  <si>
    <t>КОМП</t>
  </si>
  <si>
    <t>К, ТС</t>
  </si>
  <si>
    <t>г. Северск, пр-кт Коммунистический, д. 33</t>
  </si>
  <si>
    <t>г. Северск, пр-кт Коммунистический, д. 117</t>
  </si>
  <si>
    <t>г. Северск, ул. 40 лет Октября, д. 3</t>
  </si>
  <si>
    <t>г. Северск, ул. Горького, д. 4</t>
  </si>
  <si>
    <t>г. Северск, ул. Ершова, д. 6</t>
  </si>
  <si>
    <t>г. Северск, ул. Калинина, д. 27</t>
  </si>
  <si>
    <t>г. Северск, ул. Калинина, д. 83</t>
  </si>
  <si>
    <t>г. Северск, ул. Кирова, д. 3</t>
  </si>
  <si>
    <t>г. Северск, ул. Кирова, д. 9</t>
  </si>
  <si>
    <t>г. Северск, ул. Комсомольская, д. 20</t>
  </si>
  <si>
    <t>г. Северск, ул. Комсомольская, д. 22</t>
  </si>
  <si>
    <t>г. Северск, ул. Комсомольская, д. 24</t>
  </si>
  <si>
    <t>г. Северск, ул. Комсомольская, д. 24а</t>
  </si>
  <si>
    <t>г. Северск, ул. Комсомольская, д. 26</t>
  </si>
  <si>
    <t>г. Северск, ул. Крупской, д. 14а</t>
  </si>
  <si>
    <t>г. Северск, ул. Ленина, д. 6</t>
  </si>
  <si>
    <t>г. Северск, ул. Ленина, д. 22</t>
  </si>
  <si>
    <t>г. Северск, ул. Ленина, д. 34</t>
  </si>
  <si>
    <t>г. Северск, ул. Ленинградская, д. 6</t>
  </si>
  <si>
    <t>г. Северск, ул. Леонтичука, д. 9</t>
  </si>
  <si>
    <t>г. Северск, ул. Леонтичука, д. 8</t>
  </si>
  <si>
    <t>г. Северск, ул. Маяковского, д. 14</t>
  </si>
  <si>
    <t>г. Северск, ул. Мира, д. 10</t>
  </si>
  <si>
    <t>г. Северск, ул. Победы, д. 2</t>
  </si>
  <si>
    <t>г. Северск, ул. Победы, д. 4</t>
  </si>
  <si>
    <t>г. Северск, ул. Победы, д. 6а</t>
  </si>
  <si>
    <t>г. Северск, ул. Победы, д. 14</t>
  </si>
  <si>
    <t>г. Северск, ул. Пушкина, д. 3</t>
  </si>
  <si>
    <t>г. Северск, ул. Пушкина, д. 10а</t>
  </si>
  <si>
    <t>г. Северск, ул. Свердлова, д. 3</t>
  </si>
  <si>
    <t>г. Северск, ул. Свердлова, д. 5</t>
  </si>
  <si>
    <t>г. Северск, ул. Строителей, д. 3</t>
  </si>
  <si>
    <t>пос. Самусь, ул. Ленина, д. 20а</t>
  </si>
  <si>
    <t>г. Северск, ул. Транспортная, д. 100</t>
  </si>
  <si>
    <t>пос. Самусь, ул. Карла Маркса, д. 1</t>
  </si>
  <si>
    <t>пос. Самусь, ул. Карла Маркса, д. 3</t>
  </si>
  <si>
    <t>пос. Самусь, ул. Ленина, д. 7</t>
  </si>
  <si>
    <t>пос. Самусь, ул. Ленина, д. 9</t>
  </si>
  <si>
    <t>пос. Самусь, ул. Ленина, д. 11</t>
  </si>
  <si>
    <t>г. Северск, ул. Ершова, д. 4</t>
  </si>
  <si>
    <t>г. Северск, ул. Калинина, д. 6</t>
  </si>
  <si>
    <t>г. Северск, ул. Калинина, д. 8</t>
  </si>
  <si>
    <t>г. Северск, ул. Калинина, д. 23</t>
  </si>
  <si>
    <t>г. Северск, ул. Мира, д. 2</t>
  </si>
  <si>
    <t>г. Северск, ул. Мира, д. 13</t>
  </si>
  <si>
    <t>г. Северск, ул. Мира, д. 15</t>
  </si>
  <si>
    <t>г. Северск, ул. Парковая, д. 18</t>
  </si>
  <si>
    <t>г. Северск, ул. Первомайская, д. 15</t>
  </si>
  <si>
    <t>г. Северск, ул. Пушкина, д. 1</t>
  </si>
  <si>
    <t>г. Северск, ул. Пушкина, д. 5</t>
  </si>
  <si>
    <t>г. Северск, ул. Советская, д. 13</t>
  </si>
  <si>
    <t>г. Северск, ул. Советская, д. 18</t>
  </si>
  <si>
    <t>г. Северск, ул. Советская, д. 22</t>
  </si>
  <si>
    <t>г. Северск, ул. Строителей, д. 4</t>
  </si>
  <si>
    <t>г. Северск, ул. Транспортная, д. 2</t>
  </si>
  <si>
    <t>г. Северск, ул. Транспортная, д. 14</t>
  </si>
  <si>
    <t>г. Северск, ул. Транспортная, д. 18</t>
  </si>
  <si>
    <t>г. Северск, ул. Транспортная, д. 58</t>
  </si>
  <si>
    <t>г. Стрежевой, мкр. 3-й, д. 302</t>
  </si>
  <si>
    <t>г. Стрежевой, мкр. 3-й, д. 303</t>
  </si>
  <si>
    <t>г. Стрежевой, мкр. 4-й, д. 413</t>
  </si>
  <si>
    <t>г. Стрежевой, мкр. 4-й, д. 414</t>
  </si>
  <si>
    <t>г. Стрежевой, мкр. 2-й, д. 208</t>
  </si>
  <si>
    <t>г. Стрежевой, мкр. 2-й, д. 209</t>
  </si>
  <si>
    <t>г. Стрежевой, мкр. 2-й, д. 210</t>
  </si>
  <si>
    <t>г. Стрежевой, мкр. 2-й, д. 212</t>
  </si>
  <si>
    <t>г. Стрежевой, мкр. 2-й, д. 217</t>
  </si>
  <si>
    <t>г. Стрежевой, мкр. 2-й, д. 220</t>
  </si>
  <si>
    <t>г. Стрежевой, мкр. 3-й, д. 305</t>
  </si>
  <si>
    <t>г. Стрежевой, мкр. 3-й, д. 312</t>
  </si>
  <si>
    <t>г. Стрежевой, мкр. 4-й, д. 426</t>
  </si>
  <si>
    <t>г. Стрежевой, мкр. 5-й, д. 516</t>
  </si>
  <si>
    <t>г. Стрежевой, мкр. 5-й, д. 518</t>
  </si>
  <si>
    <t>ЭС</t>
  </si>
  <si>
    <t>с. Каргасок, ул. Красноармейская, д. 91</t>
  </si>
  <si>
    <t>п. Геологический, ул. Энтузиастов, д. 19</t>
  </si>
  <si>
    <t>с. Каргасок, ул. Красноармейская, д. 48</t>
  </si>
  <si>
    <t>ЭС, К</t>
  </si>
  <si>
    <t>с. Парабель, ул. Советская, д. 64</t>
  </si>
  <si>
    <t>с. Кожевниково, ул. Гагарина, д. 6</t>
  </si>
  <si>
    <t>с. Александровское, ул. Таежная, д. 19а</t>
  </si>
  <si>
    <t>рп. Белый Яр, ул. Гагарина, д. 56</t>
  </si>
  <si>
    <t>рп. Белый Яр, ул. Космонавтов, д. 10</t>
  </si>
  <si>
    <t>ТС, К</t>
  </si>
  <si>
    <t>с. Володино, ул. Молодежная, д. 4</t>
  </si>
  <si>
    <t>с. Первомайское, ул. Советская, д.11</t>
  </si>
  <si>
    <t>г. Томск, д. Лоскутово, ул. Ленина, д. 5</t>
  </si>
  <si>
    <t>г. Томск, пер. Промышленный, д. 9</t>
  </si>
  <si>
    <t>г. Томск, пр-кт Кирова, д. 34</t>
  </si>
  <si>
    <t>г. Томск, пр-кт Кирова, д. 34а</t>
  </si>
  <si>
    <t>г. Томск, пр-кт Кирова, д. 53/2</t>
  </si>
  <si>
    <t>г. Томск, ул. Артема, д. 3</t>
  </si>
  <si>
    <t>г. Томск, ул. Артема, д. 6</t>
  </si>
  <si>
    <t>г. Томск, ул. Дзержинского, д. 26</t>
  </si>
  <si>
    <t>г. Томск, ул. Дзержинского, д. 60а</t>
  </si>
  <si>
    <t>г. Томск, ул. Елизаровых, д. 24</t>
  </si>
  <si>
    <t>г. Томск, ул. Карташова, д. 42в</t>
  </si>
  <si>
    <t>г. Томск, ул. Киевская, д. 86б</t>
  </si>
  <si>
    <t>г. Томск, ул. Киевская, д. 109/1</t>
  </si>
  <si>
    <t>г. Томск, ул. Короленко, д. 11</t>
  </si>
  <si>
    <t>г. Томск, ул. Короленко, д. 19</t>
  </si>
  <si>
    <t>г. Томск, ул. Косарева, д. 19</t>
  </si>
  <si>
    <t>г. Томск, ул. Красноармейская, д. 106</t>
  </si>
  <si>
    <t>г. Томск, ул. Кулева, д. 32</t>
  </si>
  <si>
    <t>г. Томск, ул. Советская, д. 48</t>
  </si>
  <si>
    <t>г. Томск, ул. Студенческая, д. 8</t>
  </si>
  <si>
    <t>г. Томск, ул. Тверская, д. 105</t>
  </si>
  <si>
    <t>г. Томск, ул. Усова, д. 10а</t>
  </si>
  <si>
    <t>г. Томск, ул. Усова, д. 37</t>
  </si>
  <si>
    <t>г. Томск, ул. Усова, д. 37а</t>
  </si>
  <si>
    <t>г. Томск, ул. Щорса, д. 13</t>
  </si>
  <si>
    <t>г. Томск, пер. Дербышевский, д. 26</t>
  </si>
  <si>
    <t>г. Томск, пр-кт Ленина, д. 96</t>
  </si>
  <si>
    <t>г. Томск, пр-кт Ленина, д. 235</t>
  </si>
  <si>
    <t>г. Томск, ул. 79 Гвардейской Дивизии, д. 10/1</t>
  </si>
  <si>
    <t>г. Томск, ул. 79 Гвардейской Дивизии, д. 10/2</t>
  </si>
  <si>
    <t>г. Томск, ул. Войкова, д. 84а</t>
  </si>
  <si>
    <t>г. Томск, ул. Говорова, д. 34</t>
  </si>
  <si>
    <t>г. Томск, ул. Карла Маркса, д. 24</t>
  </si>
  <si>
    <t>г. Томск, ул. Мельничная, д. 71</t>
  </si>
  <si>
    <t>г. Томск, ул. Смирнова, д. 23</t>
  </si>
  <si>
    <t>г. Томск, Иркутский тракт, д. 154</t>
  </si>
  <si>
    <t>г. Томск, ул. Айвазовского, д. 31</t>
  </si>
  <si>
    <t>г. Томск, ул. Демьяна Бедного, д. 24</t>
  </si>
  <si>
    <t>г. Томск, ул. Железнодорожная, д. 11</t>
  </si>
  <si>
    <t>г. Томск, ул. Ивана Черных, д. 109/4</t>
  </si>
  <si>
    <t>г. Томск, ул. Ивана Черных, д. 111</t>
  </si>
  <si>
    <t>г. Томск, ул. Ивана Черных, д. 113</t>
  </si>
  <si>
    <t>г. Томск, ул. Лазарева, д. 5</t>
  </si>
  <si>
    <t>г. Томск, ул. Любы Шевцовой, д. 7</t>
  </si>
  <si>
    <t>г. Томск, ул. Мичурина, д. 55</t>
  </si>
  <si>
    <t>г. Томск, ул. Мичурина, д. 59</t>
  </si>
  <si>
    <t>г. Томск, ул. Мичурина, д. 59а</t>
  </si>
  <si>
    <t>г. Томск, ул. Мичурина, д. 61б</t>
  </si>
  <si>
    <t>г. Томск, ул. Мичурина, д. 67</t>
  </si>
  <si>
    <t>г. Томск, ул. Новосибирская, д. 33</t>
  </si>
  <si>
    <t>г. Томск, ул. Новосибирская, д. 37</t>
  </si>
  <si>
    <t>г. Томск, ул. Партизанская, д. 21</t>
  </si>
  <si>
    <t>г. Томск, ул. Пушкина, д. 25а</t>
  </si>
  <si>
    <t>г. Томск, ул. Северный городок, д. 50</t>
  </si>
  <si>
    <t>г. Томск, ул. Северный городок, д. 53</t>
  </si>
  <si>
    <t>г. Томск, ул. Северный городок, д. 54</t>
  </si>
  <si>
    <t>г. Томск, пр-кт Комсомольский, д. 55/2</t>
  </si>
  <si>
    <t>г. Томск, пр-кт Комсомольский, д. 55/3</t>
  </si>
  <si>
    <t>г. Томск, пр-кт Комсомольский, д. 55/4</t>
  </si>
  <si>
    <t>г. Томск, пр-кт Комсомольский, д. 55/5</t>
  </si>
  <si>
    <t>г. Томск, пр-кт Фрунзе, д. 123</t>
  </si>
  <si>
    <t>г. Томск, ул. Алтайская, д. 120</t>
  </si>
  <si>
    <t>г. Томск, ул. Гагарина, д. 2а</t>
  </si>
  <si>
    <t>г. Томск, ул. Источная, д. 15в</t>
  </si>
  <si>
    <t>г. Томск, ул. Крылова, д. 6а</t>
  </si>
  <si>
    <t>г. Томск, ул. Крылова, д. 23/1</t>
  </si>
  <si>
    <t>г. Томск, ул. Татарская, д. 2а</t>
  </si>
  <si>
    <t>г. Томск, ул. Татарская, д. 43</t>
  </si>
  <si>
    <t>г. Томск, ул. Трамвайная, д. 5</t>
  </si>
  <si>
    <t>ГС</t>
  </si>
  <si>
    <t>г. Томск, пер. Нахимова, д. 14/1</t>
  </si>
  <si>
    <t>г. Томск, ул. Белинского, д. 86</t>
  </si>
  <si>
    <t>г. Томск, Иркутский тракт, д. 81/1</t>
  </si>
  <si>
    <t>г. Томск, Иркутский тракт, д. 89</t>
  </si>
  <si>
    <t>г. Томск, пос. Светлый, д. 19</t>
  </si>
  <si>
    <t>г. Томск, ул. Беринга, д. 24</t>
  </si>
  <si>
    <t>г. Томск, ул. Бирюкова, д. 2</t>
  </si>
  <si>
    <t>г. Томск, ул. Бирюкова, д. 6</t>
  </si>
  <si>
    <t>г. Томск, ул. Вокзальная, д. 23</t>
  </si>
  <si>
    <t>г. Томск, ул. Сергея Лазо, д. 17</t>
  </si>
  <si>
    <t>г. Томск, пр-кт Фрунзе, д. 63</t>
  </si>
  <si>
    <t>г. Томск, пр-кт Фрунзе, д. 116</t>
  </si>
  <si>
    <t>г. Томск, ул. Елизаровых, д. 46/1</t>
  </si>
  <si>
    <t>г. Томск, ул. Елизаровых, д. 70</t>
  </si>
  <si>
    <t>г. Томск, ул. Енисейская, д. 4</t>
  </si>
  <si>
    <t>г. Томск, ул. Киевская, д. 58</t>
  </si>
  <si>
    <t>г. Томск, ул. Лебедева, д. 8</t>
  </si>
  <si>
    <t>г. Томск, ул. Сибирская, д. 102</t>
  </si>
  <si>
    <t>г. Томск, ул. Тверская, д. 75</t>
  </si>
  <si>
    <t>г. Томск, ул. Шевченко, д. 21</t>
  </si>
  <si>
    <t>г. Томск, д. Лоскутово, ул. Гагарина, д. 47</t>
  </si>
  <si>
    <t>г. Томск, д. Лоскутово, ул. Ленина, д. 16</t>
  </si>
  <si>
    <t>г. Томск, д. Лоскутово, ул. Октябрьская, д. 1</t>
  </si>
  <si>
    <t>г. Томск, д. Лоскутово, ул. Октябрьская, д. 2</t>
  </si>
  <si>
    <t>г. Томск, Московский тракт, д. 70/1</t>
  </si>
  <si>
    <t>г. Томск, пр-кт Кирова, д. 37</t>
  </si>
  <si>
    <t>г. Томск, с. Тимирязевское, ул. Водозаборная, д. 1</t>
  </si>
  <si>
    <t>г. Томск, с. Тимирязевское, ул. Водозаборная, д. 3</t>
  </si>
  <si>
    <t>г. Томск, с. Тимирязевское, ул. Октябрьская, д. 91а</t>
  </si>
  <si>
    <t>г. Томск, с. Тимирязевское, ул. Путевая, д. 1а</t>
  </si>
  <si>
    <t>г. Томск, с. Тимирязевское, ул. Путевая, д. 1д</t>
  </si>
  <si>
    <t>г. Томск, ул. Белинского, д. 84</t>
  </si>
  <si>
    <t>г. Томск, ул. Герцена, д. 15</t>
  </si>
  <si>
    <t>г. Томск, ул. Елизаровых, д. 12</t>
  </si>
  <si>
    <t>г. Томск, ул. Елизаровых, д. 17/1</t>
  </si>
  <si>
    <t>г. Томск, ул. Елизаровых, д. 25</t>
  </si>
  <si>
    <t>г. Томск, ул. Елизаровых, д. 27</t>
  </si>
  <si>
    <t>г. Томск, ул. Елизаровых, д. 41</t>
  </si>
  <si>
    <t>г. Томск, ул. Елизаровых, д. 51</t>
  </si>
  <si>
    <t>г. Томск, ул. Карпова, д. 23</t>
  </si>
  <si>
    <t>г. Томск, ул. Карташова, д. 68</t>
  </si>
  <si>
    <t>г. Томск, ул. Киевская, д. 86</t>
  </si>
  <si>
    <t>г. Томск, ул. Киевская, д. 88</t>
  </si>
  <si>
    <t>г. Томск, ул. Котовского, д. 6</t>
  </si>
  <si>
    <t>г. Томск, ул. Котовского, д. 10</t>
  </si>
  <si>
    <t>г. Томск, ул. Котовского, д. 12</t>
  </si>
  <si>
    <t>г. Томск, ул. Красноармейская, д. 134</t>
  </si>
  <si>
    <t>г. Томск, ул. Мокрушина, д. 12а</t>
  </si>
  <si>
    <t>г. Томск, ул. Пирогова, д. 19</t>
  </si>
  <si>
    <t>г. Томск, ул. Савиных, д. 13</t>
  </si>
  <si>
    <t>г. Томск, ул. Советская, д. 105</t>
  </si>
  <si>
    <t>г. Томск, ул. Студенческая, д. 7</t>
  </si>
  <si>
    <t>г. Томск, ул. Усова, д. 15/1</t>
  </si>
  <si>
    <t>г. Томск, ул. Учебная, д. 40</t>
  </si>
  <si>
    <t>г. Томск, ул. Учебная, д. 45</t>
  </si>
  <si>
    <t>г. Томск, пер. Красный, д. 5</t>
  </si>
  <si>
    <t>г. Томск, пр-кт Ленина, д. 108</t>
  </si>
  <si>
    <t>г. Томск, пр-кт Ленина, д. 149</t>
  </si>
  <si>
    <t>г. Томск, пр-кт Мира, д. 3</t>
  </si>
  <si>
    <t>г. Томск, ул. 79 Гвардейской Дивизии, д. 8</t>
  </si>
  <si>
    <t>г. Томск, ул. 79 Гвардейской Дивизии, д. 9/1</t>
  </si>
  <si>
    <t>г. Томск, ул. 79 Гвардейской Дивизии, д. 14</t>
  </si>
  <si>
    <t>г. Томск, ул. 79 Гвардейской Дивизии, д. 18</t>
  </si>
  <si>
    <t>г. Томск, ул. 79 Гвардейской Дивизии, д. 20</t>
  </si>
  <si>
    <t>г. Томск, ул. 79 Гвардейской Дивизии, д. 22</t>
  </si>
  <si>
    <t>г. Томск, ул. 79 Гвардейской Дивизии, д. 26</t>
  </si>
  <si>
    <t>г. Томск, ул. Войкова, д. 43а</t>
  </si>
  <si>
    <t>г. Томск, ул. Героев Чубаровцев, д. 22</t>
  </si>
  <si>
    <t>г. Томск, ул. Героев Чубаровцев, д. 30а</t>
  </si>
  <si>
    <t>г. Томск, ул. Говорова, д. 58</t>
  </si>
  <si>
    <t>г. Томск, ул. Интернационалистов, д. 36</t>
  </si>
  <si>
    <t>г. Томск, ул. Карла Ильмера, д. 7/1</t>
  </si>
  <si>
    <t>г. Томск, ул. Карла Ильмера, д. 10</t>
  </si>
  <si>
    <t>г. Томск, ул. Карла Ильмера, д. 12</t>
  </si>
  <si>
    <t>г. Томск, ул. Карла Ильмера, д. 19</t>
  </si>
  <si>
    <t>г. Томск, ул. Крымская, д. 43</t>
  </si>
  <si>
    <t>г. Томск, ул. Профсоюзная, д. 33</t>
  </si>
  <si>
    <t>г. Томск, Иркутский тракт, д. 33</t>
  </si>
  <si>
    <t>г. Томск, Иркутский тракт, д. 37</t>
  </si>
  <si>
    <t>г. Томск, Иркутский тракт, д. 92</t>
  </si>
  <si>
    <t>г. Томск, Иркутский тракт, д. 152</t>
  </si>
  <si>
    <t>г. Томск, ул. Бела Куна, д. 8</t>
  </si>
  <si>
    <t>г. Томск, ул. Бела Куна, д. 22/2</t>
  </si>
  <si>
    <t>г. Томск, ул. Бела Куна, д. 24/2</t>
  </si>
  <si>
    <t>г. Томск, ул. Бела Куна, д. 26/2</t>
  </si>
  <si>
    <t>г. Томск, ул. Ивана Черных, д. 127</t>
  </si>
  <si>
    <t>г. Томск, ул. Клюева, д. 18</t>
  </si>
  <si>
    <t>г. Томск, ул. Мичурина, д. 89</t>
  </si>
  <si>
    <t>г. Томск, ул. Мичурина, д. 91</t>
  </si>
  <si>
    <t>г. Томск, ул. Мичурина, д. 93</t>
  </si>
  <si>
    <t>г. Томск, ул. Мичурина, д. 95</t>
  </si>
  <si>
    <t>г. Томск, ул. Яковлева, д. 6</t>
  </si>
  <si>
    <t>г. Томск, пр-кт Комсомольский, д. 39/3</t>
  </si>
  <si>
    <t>г. Томск, пр-кт Фрунзе, д. 121</t>
  </si>
  <si>
    <t>г. Томск, пр-кт Фрунзе, д. 125</t>
  </si>
  <si>
    <t>г. Томск, пр-кт Фрунзе, д. 127</t>
  </si>
  <si>
    <t>г. Томск, пр-кт Фрунзе, д. 130</t>
  </si>
  <si>
    <t>г. Томск, пр-кт Фрунзе, д. 131</t>
  </si>
  <si>
    <t>г. Томск, ул. Алтайская, д. 34</t>
  </si>
  <si>
    <t>г. Томск, ул. Алтайская, д. 72</t>
  </si>
  <si>
    <t>г. Томск, ул. Алтайская, д. 103</t>
  </si>
  <si>
    <t>г. Томск, ул. Алтайская, д. 124</t>
  </si>
  <si>
    <t>г. Томск, ул. Герцена, д. 52</t>
  </si>
  <si>
    <t>г. Томск, ул. Кулагина, д. 7</t>
  </si>
  <si>
    <t>г. Томск, ул. Кулагина, д. 9</t>
  </si>
  <si>
    <t>г. Томск, ул. Никитина, д. 31</t>
  </si>
  <si>
    <t>г. Томск, ул. Сибирская, д. 27/1</t>
  </si>
  <si>
    <t>г. Томск, ул. Лебедева, д. 65</t>
  </si>
  <si>
    <t>г. Томск, ул. Елизаровых, д. 45</t>
  </si>
  <si>
    <t>г. Томск, ул. Учебная, д. 19</t>
  </si>
  <si>
    <t>г. Томск, ул. Беринга, д. 1/4</t>
  </si>
  <si>
    <t>г. Томск, пер. Сергея Лазо, д. 4</t>
  </si>
  <si>
    <t>г. Томск, пер. Совпартшкольный, д. 2а</t>
  </si>
  <si>
    <t>г. Северск, ул. Первомайская, д. 31</t>
  </si>
  <si>
    <t>Количество жителей, зарегистрированных 
в МКД на дату утверждения 
краткосрочного плана</t>
  </si>
  <si>
    <t>из них жилых помещений, находящихся 
в собственности граждан</t>
  </si>
  <si>
    <t>п. Копылово, ул. Зои Космодемьянский, д. 4</t>
  </si>
  <si>
    <t xml:space="preserve"> кв. м</t>
  </si>
  <si>
    <t>подвальные помещения, относящиеся к общему имуществу МКД</t>
  </si>
  <si>
    <t>проведение государственной историко-культурной экспертизы</t>
  </si>
  <si>
    <t xml:space="preserve">проведение проверки достоверности определения сметной стоимости </t>
  </si>
  <si>
    <t>1) выбирается из списка:  ЭС - ремонт внутридомовых инженерных систем электроснабжения, ТС - теплоснабжения, ГС - газоснабжения, ХВС - холодного водоснабжения, ГВС - горячего водоснабжения, ВО - водоотведения, ЛО - ремонт или замена лифтового оборудования, признанного непригодным для эксплуатации, при необходимости ремонт лифтовых шахт, К - ремонт крыш, ПП - ремонт подвальных помещений, относящихся к общему имуществу в многоквартирных домах, УФ - утепление и ремонт фасадов, ПУ, УУ - установка коллективных (общедомовых) приборов учета потребления ресурсов и узлов управления, Ф - ремонт фундаментов, КОМП - выполнение трех и более видов работ, с учетом ранее выполняемых;</t>
  </si>
  <si>
    <t>2) выбирается из списка: К - кирпичные, П - панельные, Д - деревянные, Пр - прочие;</t>
  </si>
  <si>
    <t>3) выбирается из списка: 1 - счет регионального оператора, 2 - специальный счет, владельцем которого является региональный оператор, 3 - специальный счет, владельцем которого является управляющая компания, 4 - специальный счет, владельцем которого является товарищество собственников жилья, 5 - специальный счет, владельцем которого является жилищный кооператив;</t>
  </si>
  <si>
    <t>4) расходы на разработку проектной документации, проверку достоверности сметной стоимости, проведение государственной экспертизы проектной документации, государственной историко-культурной экспертизы, строительного контроля включаются в стоимость соответствующего вида работ;</t>
  </si>
  <si>
    <t>МКД - многоквартирный дом;</t>
  </si>
  <si>
    <t>Фонд - государственная корпорация - Фонд содействия реформированию жилищно-коммунального хозяйства.</t>
  </si>
  <si>
    <t xml:space="preserve">г. Томск, Иркутский тракт, д. 194 </t>
  </si>
  <si>
    <t>г. Томск, ул. Сергея Лазо, д. 2</t>
  </si>
  <si>
    <t>г. Томск, Иркутский тракт, д. 194</t>
  </si>
  <si>
    <t>г. Томск, ул. Сергея Лазо, д. 4/2</t>
  </si>
  <si>
    <t>коллективный (общедомовой) прибор учета потребления тепловой энергии, необходимый для предоставления теплоснабжения, коллективный (общедомовой) прибор учета потребления горячей воды, необходимый для предоставления горячего водоснабжения, коллективный (общедомовой) прибор учета потребления холодной воды, необходимый для предоставления холодного водоснабжения</t>
  </si>
  <si>
    <t>Приложение
к приказу Департамента ЖКХ и государственного 
жилищного надзора Томской области
от __.__.2016 № __</t>
  </si>
  <si>
    <t>коллективные (общедомовые) приборы учета потребления горячего, холодного водоснабжения и теплоснабжения, необходимые для предоставления  горячей, холодной воды и тепловой энергии</t>
  </si>
  <si>
    <t>г. Томск, с. Дзержинское, ул. Заводская, д. 4</t>
  </si>
  <si>
    <t>г. Северск, ул. Калинина, д. 131</t>
  </si>
  <si>
    <t>г. Северск, ул. Ленинградская, д. 14</t>
  </si>
  <si>
    <t xml:space="preserve"> </t>
  </si>
  <si>
    <t>разработка проектной документации (переустройство невентилируемой крыши на вентилируемую крышу)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</si>
</sst>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19" x14ac:knownFonts="1">
    <font>
      <sz val="11"/>
      <color theme="1"/>
      <name val="Calibri"/>
      <family val="2"/>
      <charset val="204"/>
      <scheme val="minor"/>
    </font>
    <font>
      <sz val="11"/>
      <name val="Times New Roman"/>
      <family val="1"/>
      <charset val="204"/>
    </font>
    <font>
      <sz val="13"/>
      <name val="Times New Roman"/>
      <family val="1"/>
      <charset val="204"/>
    </font>
    <font>
      <sz val="9"/>
      <name val="Times New Roman"/>
      <family val="1"/>
      <charset val="204"/>
    </font>
    <font>
      <sz val="11"/>
      <color indexed="8"/>
      <name val="Times New Roman"/>
      <family val="1"/>
      <charset val="204"/>
    </font>
    <font>
      <sz val="11"/>
      <color indexed="8"/>
      <name val="Times New Roman"/>
      <family val="1"/>
      <charset val="204"/>
    </font>
    <font>
      <sz val="12"/>
      <name val="Times New Roman"/>
      <family val="1"/>
      <charset val="204"/>
    </font>
    <font>
      <sz val="12"/>
      <color indexed="8"/>
      <name val="Times New Roman"/>
      <family val="1"/>
      <charset val="204"/>
    </font>
    <font>
      <vertAlign val="superscript"/>
      <sz val="11"/>
      <color indexed="8"/>
      <name val="Times New Roman"/>
      <family val="1"/>
      <charset val="204"/>
    </font>
    <font>
      <b/>
      <sz val="9"/>
      <color indexed="81"/>
      <name val="Tahoma"/>
      <family val="2"/>
      <charset val="204"/>
    </font>
    <font>
      <sz val="9"/>
      <color indexed="81"/>
      <name val="Tahoma"/>
      <family val="2"/>
      <charset val="204"/>
    </font>
    <font>
      <sz val="11"/>
      <color theme="1"/>
      <name val="Calibri"/>
      <family val="2"/>
      <charset val="204"/>
      <scheme val="minor"/>
    </font>
    <font>
      <sz val="11"/>
      <color theme="1"/>
      <name val="Times New Roman"/>
      <family val="1"/>
      <charset val="204"/>
    </font>
    <font>
      <sz val="12"/>
      <color theme="1"/>
      <name val="Times New Roman"/>
      <family val="1"/>
      <charset val="204"/>
    </font>
    <font>
      <sz val="10"/>
      <name val="Calibri"/>
      <family val="2"/>
      <charset val="204"/>
      <scheme val="minor"/>
    </font>
    <font>
      <sz val="11"/>
      <name val="Calibri"/>
      <family val="2"/>
      <charset val="204"/>
      <scheme val="minor"/>
    </font>
    <font>
      <sz val="13"/>
      <color theme="1"/>
      <name val="Times New Roman"/>
      <family val="1"/>
      <charset val="204"/>
    </font>
    <font>
      <sz val="11"/>
      <color rgb="FF000000"/>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8"/>
      </left>
      <right style="thin">
        <color indexed="8"/>
      </right>
      <top style="thin">
        <color indexed="8"/>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s>
  <cellStyleXfs count="4">
    <xf numFmtId="0" fontId="0" fillId="0" borderId="0"/>
    <xf numFmtId="0" fontId="11" fillId="0" borderId="0"/>
    <xf numFmtId="164" fontId="11" fillId="0" borderId="0" applyFont="0" applyFill="0" applyBorder="0" applyAlignment="0" applyProtection="0"/>
    <xf numFmtId="164" fontId="11" fillId="0" borderId="0" applyFont="0" applyFill="0" applyBorder="0" applyAlignment="0" applyProtection="0"/>
  </cellStyleXfs>
  <cellXfs count="259">
    <xf numFmtId="0" fontId="0" fillId="0" borderId="0" xfId="0"/>
    <xf numFmtId="4" fontId="1" fillId="2" borderId="1" xfId="0" applyNumberFormat="1" applyFont="1" applyFill="1" applyBorder="1" applyAlignment="1">
      <alignment horizontal="center" vertical="top"/>
    </xf>
    <xf numFmtId="0" fontId="1" fillId="2" borderId="1" xfId="0" applyFont="1" applyFill="1" applyBorder="1" applyAlignment="1" applyProtection="1">
      <alignment horizontal="left" vertical="top" wrapText="1"/>
      <protection locked="0"/>
    </xf>
    <xf numFmtId="4" fontId="1" fillId="2" borderId="1" xfId="0" applyNumberFormat="1" applyFont="1" applyFill="1" applyBorder="1" applyAlignment="1">
      <alignment horizontal="center"/>
    </xf>
    <xf numFmtId="0" fontId="12" fillId="2" borderId="0" xfId="0" applyFont="1" applyFill="1"/>
    <xf numFmtId="0" fontId="12" fillId="2" borderId="1" xfId="0" applyFont="1" applyFill="1" applyBorder="1" applyAlignment="1">
      <alignment horizontal="center" vertical="center"/>
    </xf>
    <xf numFmtId="4" fontId="12" fillId="2" borderId="1" xfId="0" applyNumberFormat="1" applyFont="1" applyFill="1" applyBorder="1" applyAlignment="1">
      <alignment horizontal="center" vertical="top"/>
    </xf>
    <xf numFmtId="3" fontId="12" fillId="2" borderId="1" xfId="0" applyNumberFormat="1" applyFont="1" applyFill="1" applyBorder="1" applyAlignment="1">
      <alignment horizontal="center" vertical="top"/>
    </xf>
    <xf numFmtId="3" fontId="12" fillId="2" borderId="2" xfId="0" applyNumberFormat="1" applyFont="1" applyFill="1" applyBorder="1" applyAlignment="1">
      <alignment horizontal="center" vertical="top"/>
    </xf>
    <xf numFmtId="4" fontId="12" fillId="2" borderId="2" xfId="0" applyNumberFormat="1" applyFont="1" applyFill="1" applyBorder="1" applyAlignment="1">
      <alignment horizontal="center" vertical="top"/>
    </xf>
    <xf numFmtId="3" fontId="12" fillId="2" borderId="1" xfId="0" applyNumberFormat="1" applyFont="1" applyFill="1" applyBorder="1" applyAlignment="1">
      <alignment horizontal="center" vertical="center"/>
    </xf>
    <xf numFmtId="4" fontId="1" fillId="2" borderId="2" xfId="0" applyNumberFormat="1" applyFont="1" applyFill="1" applyBorder="1" applyAlignment="1">
      <alignment horizontal="center" vertical="top"/>
    </xf>
    <xf numFmtId="0" fontId="12" fillId="2" borderId="1" xfId="0" applyFont="1" applyFill="1" applyBorder="1" applyAlignment="1">
      <alignment horizontal="center"/>
    </xf>
    <xf numFmtId="3" fontId="12" fillId="2" borderId="1" xfId="0" applyNumberFormat="1" applyFont="1" applyFill="1" applyBorder="1" applyAlignment="1">
      <alignment horizontal="center"/>
    </xf>
    <xf numFmtId="3" fontId="12" fillId="2" borderId="2" xfId="0" applyNumberFormat="1" applyFont="1" applyFill="1" applyBorder="1" applyAlignment="1">
      <alignment horizontal="center"/>
    </xf>
    <xf numFmtId="4" fontId="12" fillId="2" borderId="2" xfId="0" applyNumberFormat="1" applyFont="1" applyFill="1" applyBorder="1" applyAlignment="1">
      <alignment horizontal="center"/>
    </xf>
    <xf numFmtId="0" fontId="12" fillId="2" borderId="1" xfId="0" applyFont="1" applyFill="1" applyBorder="1"/>
    <xf numFmtId="4" fontId="12" fillId="2" borderId="1" xfId="0" applyNumberFormat="1" applyFont="1" applyFill="1" applyBorder="1" applyAlignment="1">
      <alignment horizontal="center" vertical="top" wrapText="1"/>
    </xf>
    <xf numFmtId="0" fontId="12" fillId="2" borderId="0" xfId="0" applyFont="1" applyFill="1" applyAlignment="1">
      <alignment vertical="center"/>
    </xf>
    <xf numFmtId="0" fontId="1" fillId="2" borderId="1" xfId="0" applyFont="1" applyFill="1" applyBorder="1" applyAlignment="1">
      <alignment horizontal="left" wrapText="1"/>
    </xf>
    <xf numFmtId="0" fontId="1" fillId="2" borderId="1" xfId="0" applyFont="1" applyFill="1" applyBorder="1" applyAlignment="1">
      <alignment horizontal="center" vertical="top"/>
    </xf>
    <xf numFmtId="3" fontId="1" fillId="2" borderId="1" xfId="0" applyNumberFormat="1" applyFont="1" applyFill="1" applyBorder="1" applyAlignment="1">
      <alignment horizontal="center" vertical="top"/>
    </xf>
    <xf numFmtId="0" fontId="1" fillId="2" borderId="0" xfId="0" applyFont="1" applyFill="1"/>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4" fontId="1" fillId="2" borderId="1" xfId="0" quotePrefix="1" applyNumberFormat="1" applyFont="1" applyFill="1" applyBorder="1" applyAlignment="1">
      <alignment horizontal="center" vertical="top"/>
    </xf>
    <xf numFmtId="4" fontId="1" fillId="2" borderId="1" xfId="0" applyNumberFormat="1" applyFont="1" applyFill="1" applyBorder="1" applyAlignment="1">
      <alignment horizontal="center" vertical="center"/>
    </xf>
    <xf numFmtId="0" fontId="1" fillId="2" borderId="1" xfId="0" applyFont="1" applyFill="1" applyBorder="1" applyAlignment="1" applyProtection="1">
      <alignment horizontal="center" vertical="top"/>
      <protection locked="0"/>
    </xf>
    <xf numFmtId="4" fontId="1" fillId="2" borderId="1" xfId="0" applyNumberFormat="1" applyFont="1" applyFill="1" applyBorder="1" applyAlignment="1" applyProtection="1">
      <alignment horizontal="center" vertical="top"/>
      <protection locked="0"/>
    </xf>
    <xf numFmtId="4" fontId="1" fillId="2" borderId="1" xfId="2" applyNumberFormat="1" applyFont="1" applyFill="1" applyBorder="1" applyAlignment="1">
      <alignment horizontal="center" vertical="top"/>
    </xf>
    <xf numFmtId="3" fontId="1" fillId="2" borderId="1" xfId="2" applyNumberFormat="1" applyFont="1" applyFill="1" applyBorder="1" applyAlignment="1">
      <alignment horizontal="center" vertical="top"/>
    </xf>
    <xf numFmtId="0" fontId="1" fillId="2" borderId="1" xfId="0" applyFont="1" applyFill="1" applyBorder="1" applyAlignment="1" applyProtection="1">
      <alignment horizontal="center" vertical="center"/>
      <protection locked="0"/>
    </xf>
    <xf numFmtId="3" fontId="1" fillId="2" borderId="1" xfId="0" applyNumberFormat="1" applyFont="1" applyFill="1" applyBorder="1" applyAlignment="1" applyProtection="1">
      <alignment horizontal="center" vertical="top"/>
      <protection locked="0"/>
    </xf>
    <xf numFmtId="4" fontId="12" fillId="2" borderId="1" xfId="0" applyNumberFormat="1" applyFont="1" applyFill="1" applyBorder="1" applyAlignment="1">
      <alignment horizontal="center"/>
    </xf>
    <xf numFmtId="4" fontId="12" fillId="2" borderId="1" xfId="0" applyNumberFormat="1" applyFont="1" applyFill="1" applyBorder="1" applyAlignment="1">
      <alignment horizontal="center" vertical="center"/>
    </xf>
    <xf numFmtId="3" fontId="1" fillId="2" borderId="1" xfId="0" quotePrefix="1" applyNumberFormat="1" applyFont="1" applyFill="1" applyBorder="1" applyAlignment="1">
      <alignment horizontal="center" vertical="top"/>
    </xf>
    <xf numFmtId="0" fontId="7" fillId="2" borderId="1" xfId="0" applyFont="1" applyFill="1" applyBorder="1" applyAlignment="1">
      <alignment vertical="top"/>
    </xf>
    <xf numFmtId="4" fontId="7" fillId="2" borderId="1" xfId="0" applyNumberFormat="1" applyFont="1" applyFill="1" applyBorder="1" applyAlignment="1">
      <alignment horizontal="center" wrapText="1"/>
    </xf>
    <xf numFmtId="0" fontId="7" fillId="2" borderId="1" xfId="0" applyFont="1" applyFill="1" applyBorder="1" applyAlignment="1">
      <alignment wrapText="1"/>
    </xf>
    <xf numFmtId="0" fontId="1" fillId="2" borderId="1" xfId="0" applyFont="1" applyFill="1" applyBorder="1" applyAlignment="1">
      <alignment horizontal="center" vertical="center"/>
    </xf>
    <xf numFmtId="0" fontId="7" fillId="2" borderId="0" xfId="0" applyFont="1" applyFill="1"/>
    <xf numFmtId="0" fontId="7" fillId="2" borderId="0" xfId="0" applyFont="1" applyFill="1" applyAlignment="1">
      <alignment horizontal="center"/>
    </xf>
    <xf numFmtId="0" fontId="7" fillId="2" borderId="0" xfId="0" applyFont="1" applyFill="1" applyAlignment="1">
      <alignment horizontal="center" vertical="top"/>
    </xf>
    <xf numFmtId="0" fontId="0" fillId="2" borderId="0" xfId="0" applyFill="1"/>
    <xf numFmtId="0" fontId="0" fillId="2" borderId="0" xfId="0" applyFont="1" applyFill="1"/>
    <xf numFmtId="0" fontId="7" fillId="2" borderId="1" xfId="0" applyFont="1" applyFill="1" applyBorder="1" applyAlignment="1">
      <alignment horizontal="center" vertical="center"/>
    </xf>
    <xf numFmtId="0" fontId="13" fillId="2" borderId="0" xfId="0" applyFont="1" applyFill="1" applyAlignment="1"/>
    <xf numFmtId="0" fontId="14" fillId="2" borderId="0" xfId="0" applyFont="1" applyFill="1"/>
    <xf numFmtId="4" fontId="1" fillId="2" borderId="0" xfId="0" applyNumberFormat="1" applyFont="1" applyFill="1" applyBorder="1" applyAlignment="1">
      <alignment horizontal="center" vertical="center"/>
    </xf>
    <xf numFmtId="0" fontId="15" fillId="2" borderId="0" xfId="0" applyFont="1" applyFill="1"/>
    <xf numFmtId="0" fontId="1" fillId="2" borderId="0" xfId="0" applyFont="1" applyFill="1" applyAlignment="1">
      <alignment horizontal="center" vertical="center"/>
    </xf>
    <xf numFmtId="0" fontId="14" fillId="2" borderId="0" xfId="0" applyFont="1" applyFill="1" applyAlignment="1">
      <alignment horizontal="center"/>
    </xf>
    <xf numFmtId="2" fontId="1" fillId="2" borderId="0" xfId="0" applyNumberFormat="1" applyFont="1" applyFill="1" applyBorder="1" applyAlignment="1">
      <alignment horizontal="center" vertical="center"/>
    </xf>
    <xf numFmtId="0" fontId="15" fillId="2" borderId="0" xfId="0" applyFont="1" applyFill="1" applyAlignment="1">
      <alignment horizontal="center"/>
    </xf>
    <xf numFmtId="0" fontId="7" fillId="2" borderId="1" xfId="0" applyFont="1" applyFill="1" applyBorder="1" applyAlignment="1" applyProtection="1">
      <alignment horizontal="center" vertical="center" wrapText="1"/>
      <protection locked="0"/>
    </xf>
    <xf numFmtId="0" fontId="1" fillId="2" borderId="0" xfId="0" applyFont="1" applyFill="1" applyBorder="1" applyAlignment="1">
      <alignment horizontal="center" vertical="center"/>
    </xf>
    <xf numFmtId="0" fontId="12" fillId="2" borderId="0" xfId="0" applyFont="1" applyFill="1" applyAlignment="1">
      <alignment horizontal="left" wrapText="1"/>
    </xf>
    <xf numFmtId="0" fontId="12" fillId="2" borderId="0" xfId="0" applyFont="1" applyFill="1" applyAlignment="1">
      <alignment horizontal="center"/>
    </xf>
    <xf numFmtId="0" fontId="12" fillId="2" borderId="0" xfId="0" applyFont="1" applyFill="1" applyBorder="1"/>
    <xf numFmtId="0" fontId="0" fillId="2" borderId="0" xfId="0" applyFont="1" applyFill="1" applyAlignment="1">
      <alignment horizontal="center"/>
    </xf>
    <xf numFmtId="0" fontId="0" fillId="2" borderId="0" xfId="0" applyFont="1" applyFill="1" applyBorder="1"/>
    <xf numFmtId="0" fontId="1" fillId="2" borderId="0" xfId="0" applyFont="1" applyFill="1" applyAlignment="1">
      <alignment vertical="top"/>
    </xf>
    <xf numFmtId="0" fontId="13" fillId="2" borderId="1" xfId="0" applyFont="1" applyFill="1" applyBorder="1" applyAlignment="1" applyProtection="1">
      <alignment horizontal="center" vertical="center" wrapText="1"/>
      <protection locked="0"/>
    </xf>
    <xf numFmtId="0" fontId="13" fillId="2" borderId="0" xfId="0" applyFont="1" applyFill="1" applyAlignment="1">
      <alignment horizontal="center"/>
    </xf>
    <xf numFmtId="0" fontId="13" fillId="2" borderId="0" xfId="0" applyFont="1" applyFill="1"/>
    <xf numFmtId="4" fontId="12" fillId="2" borderId="1" xfId="2" applyNumberFormat="1" applyFont="1" applyFill="1" applyBorder="1" applyAlignment="1">
      <alignment horizontal="center" vertical="center"/>
    </xf>
    <xf numFmtId="3" fontId="12" fillId="2" borderId="1" xfId="2" applyNumberFormat="1" applyFont="1" applyFill="1" applyBorder="1" applyAlignment="1">
      <alignment horizontal="center" vertical="center"/>
    </xf>
    <xf numFmtId="3" fontId="12" fillId="2" borderId="2" xfId="2" applyNumberFormat="1" applyFont="1" applyFill="1" applyBorder="1" applyAlignment="1">
      <alignment horizontal="center" vertical="center"/>
    </xf>
    <xf numFmtId="4" fontId="12" fillId="2" borderId="2" xfId="2" applyNumberFormat="1" applyFont="1" applyFill="1" applyBorder="1" applyAlignment="1">
      <alignment horizontal="center" vertical="center"/>
    </xf>
    <xf numFmtId="0" fontId="12" fillId="2" borderId="1" xfId="0" applyFont="1" applyFill="1" applyBorder="1" applyAlignment="1">
      <alignment horizontal="left"/>
    </xf>
    <xf numFmtId="0" fontId="16" fillId="2" borderId="0" xfId="0" applyFont="1" applyFill="1" applyAlignment="1"/>
    <xf numFmtId="0" fontId="12" fillId="2" borderId="3" xfId="0" applyFont="1" applyFill="1" applyBorder="1" applyAlignment="1">
      <alignment vertical="center" wrapText="1"/>
    </xf>
    <xf numFmtId="0" fontId="12" fillId="2" borderId="4" xfId="0" applyFont="1" applyFill="1" applyBorder="1" applyAlignment="1">
      <alignment horizontal="center" vertical="center"/>
    </xf>
    <xf numFmtId="1" fontId="12" fillId="2" borderId="1" xfId="0" applyNumberFormat="1" applyFont="1" applyFill="1" applyBorder="1" applyAlignment="1">
      <alignment horizontal="center" vertical="top"/>
    </xf>
    <xf numFmtId="1" fontId="1" fillId="2" borderId="1" xfId="0" applyNumberFormat="1" applyFont="1" applyFill="1" applyBorder="1" applyAlignment="1">
      <alignment horizontal="center" vertical="top"/>
    </xf>
    <xf numFmtId="0" fontId="13" fillId="2" borderId="0" xfId="0" applyFont="1" applyFill="1" applyAlignment="1">
      <alignment horizontal="left" vertical="top"/>
    </xf>
    <xf numFmtId="0" fontId="13" fillId="2" borderId="0" xfId="0" applyFont="1" applyFill="1" applyBorder="1"/>
    <xf numFmtId="4" fontId="1" fillId="2" borderId="5" xfId="2" applyNumberFormat="1" applyFont="1" applyFill="1" applyBorder="1" applyAlignment="1">
      <alignment horizontal="center" vertical="top"/>
    </xf>
    <xf numFmtId="0" fontId="12" fillId="2" borderId="1" xfId="0" applyNumberFormat="1" applyFont="1" applyFill="1" applyBorder="1" applyAlignment="1">
      <alignment horizontal="center" wrapText="1"/>
    </xf>
    <xf numFmtId="4" fontId="12" fillId="2" borderId="0" xfId="0" applyNumberFormat="1" applyFont="1" applyFill="1"/>
    <xf numFmtId="0" fontId="0" fillId="2" borderId="0" xfId="0" applyFill="1" applyBorder="1"/>
    <xf numFmtId="0" fontId="0" fillId="2" borderId="2" xfId="0" applyFill="1" applyBorder="1"/>
    <xf numFmtId="0" fontId="0" fillId="2" borderId="1" xfId="0" applyFill="1" applyBorder="1"/>
    <xf numFmtId="0" fontId="1" fillId="2" borderId="4" xfId="0" applyFont="1" applyFill="1" applyBorder="1" applyAlignment="1">
      <alignment vertical="center" wrapText="1"/>
    </xf>
    <xf numFmtId="0" fontId="13" fillId="2" borderId="0" xfId="0" applyFont="1" applyFill="1" applyAlignment="1">
      <alignment horizontal="center" vertical="center"/>
    </xf>
    <xf numFmtId="0" fontId="14" fillId="2" borderId="0" xfId="0" applyFont="1" applyFill="1" applyAlignment="1">
      <alignment horizontal="center" vertical="center"/>
    </xf>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49" fontId="1" fillId="2" borderId="0" xfId="0" applyNumberFormat="1" applyFont="1" applyFill="1" applyBorder="1" applyAlignment="1">
      <alignment horizontal="center" vertical="center"/>
    </xf>
    <xf numFmtId="0" fontId="15" fillId="2" borderId="0" xfId="0" applyFont="1" applyFill="1" applyAlignment="1">
      <alignment horizontal="center" vertical="center"/>
    </xf>
    <xf numFmtId="4" fontId="1" fillId="2" borderId="4" xfId="0" applyNumberFormat="1" applyFont="1" applyFill="1" applyBorder="1" applyAlignment="1">
      <alignment horizontal="center" vertical="top"/>
    </xf>
    <xf numFmtId="4" fontId="12" fillId="2" borderId="4" xfId="0" applyNumberFormat="1" applyFont="1" applyFill="1" applyBorder="1" applyAlignment="1">
      <alignment horizontal="center" vertical="top"/>
    </xf>
    <xf numFmtId="0" fontId="1" fillId="2" borderId="1" xfId="0" applyFont="1" applyFill="1" applyBorder="1" applyAlignment="1">
      <alignment horizontal="left" vertical="top"/>
    </xf>
    <xf numFmtId="0" fontId="1" fillId="2" borderId="3" xfId="0" applyFont="1" applyFill="1" applyBorder="1" applyAlignment="1">
      <alignment horizontal="left" vertical="top" wrapText="1"/>
    </xf>
    <xf numFmtId="0" fontId="12" fillId="2" borderId="1" xfId="0" applyFont="1" applyFill="1" applyBorder="1" applyAlignment="1">
      <alignment horizontal="left" vertical="top"/>
    </xf>
    <xf numFmtId="0" fontId="12" fillId="2" borderId="1" xfId="0" applyFont="1" applyFill="1" applyBorder="1" applyAlignment="1">
      <alignment horizontal="center" vertical="top"/>
    </xf>
    <xf numFmtId="0" fontId="1" fillId="2" borderId="1" xfId="0" applyFont="1" applyFill="1" applyBorder="1" applyAlignment="1">
      <alignment horizontal="left" vertical="top" wrapText="1"/>
    </xf>
    <xf numFmtId="4" fontId="14" fillId="2" borderId="0" xfId="0" applyNumberFormat="1" applyFont="1" applyFill="1" applyAlignment="1">
      <alignment horizontal="center"/>
    </xf>
    <xf numFmtId="0" fontId="1" fillId="2" borderId="1" xfId="0" applyFont="1" applyFill="1" applyBorder="1" applyAlignment="1">
      <alignment horizontal="center"/>
    </xf>
    <xf numFmtId="3" fontId="1" fillId="2" borderId="1" xfId="0" applyNumberFormat="1" applyFont="1" applyFill="1" applyBorder="1" applyAlignment="1">
      <alignment horizontal="center" vertical="center"/>
    </xf>
    <xf numFmtId="0" fontId="1" fillId="2" borderId="5" xfId="0" applyFont="1" applyFill="1" applyBorder="1" applyAlignment="1">
      <alignment horizontal="left" wrapText="1"/>
    </xf>
    <xf numFmtId="0" fontId="1" fillId="2" borderId="1" xfId="0" applyFont="1" applyFill="1" applyBorder="1" applyAlignment="1">
      <alignment horizontal="center" vertical="center" wrapText="1"/>
    </xf>
    <xf numFmtId="0" fontId="1" fillId="2" borderId="6" xfId="0" applyFont="1" applyFill="1" applyBorder="1" applyAlignment="1">
      <alignment horizontal="left" vertical="center" wrapText="1"/>
    </xf>
    <xf numFmtId="4" fontId="1" fillId="2" borderId="1" xfId="0" applyNumberFormat="1" applyFont="1" applyFill="1" applyBorder="1" applyAlignment="1">
      <alignment horizontal="center" vertical="top" wrapText="1"/>
    </xf>
    <xf numFmtId="3" fontId="1" fillId="2" borderId="1" xfId="0" applyNumberFormat="1" applyFont="1" applyFill="1" applyBorder="1" applyAlignment="1">
      <alignment horizontal="center" vertical="top" wrapText="1"/>
    </xf>
    <xf numFmtId="0" fontId="1" fillId="2" borderId="4" xfId="0" applyFont="1" applyFill="1" applyBorder="1" applyAlignment="1">
      <alignment horizontal="left" vertical="center" wrapText="1"/>
    </xf>
    <xf numFmtId="0" fontId="1" fillId="2" borderId="1" xfId="0" applyFont="1" applyFill="1" applyBorder="1" applyAlignment="1">
      <alignment horizontal="left" vertical="center" wrapText="1"/>
    </xf>
    <xf numFmtId="4" fontId="1" fillId="2" borderId="1" xfId="0" quotePrefix="1" applyNumberFormat="1" applyFont="1" applyFill="1" applyBorder="1" applyAlignment="1">
      <alignment horizontal="center" vertical="center"/>
    </xf>
    <xf numFmtId="3" fontId="1" fillId="2" borderId="1" xfId="0" quotePrefix="1" applyNumberFormat="1" applyFont="1" applyFill="1" applyBorder="1" applyAlignment="1">
      <alignment horizontal="center" vertical="center"/>
    </xf>
    <xf numFmtId="0" fontId="1" fillId="2" borderId="1" xfId="0" applyFont="1" applyFill="1" applyBorder="1" applyAlignment="1">
      <alignment wrapText="1"/>
    </xf>
    <xf numFmtId="49" fontId="1" fillId="2" borderId="1" xfId="0" quotePrefix="1" applyNumberFormat="1" applyFont="1" applyFill="1" applyBorder="1" applyAlignment="1">
      <alignment horizontal="center" vertical="top"/>
    </xf>
    <xf numFmtId="0" fontId="1" fillId="2" borderId="1" xfId="0" applyFont="1" applyFill="1" applyBorder="1" applyAlignment="1" applyProtection="1">
      <alignment horizontal="center" vertical="top" wrapText="1"/>
      <protection locked="0"/>
    </xf>
    <xf numFmtId="0" fontId="15" fillId="2" borderId="1" xfId="0" applyFont="1" applyFill="1" applyBorder="1" applyAlignment="1">
      <alignment horizontal="center"/>
    </xf>
    <xf numFmtId="0" fontId="4" fillId="2" borderId="1" xfId="1" applyFont="1" applyFill="1" applyBorder="1" applyAlignment="1">
      <alignment horizontal="center"/>
    </xf>
    <xf numFmtId="49" fontId="1" fillId="2" borderId="1" xfId="0" applyNumberFormat="1" applyFont="1" applyFill="1" applyBorder="1" applyAlignment="1">
      <alignment horizontal="center" vertical="top"/>
    </xf>
    <xf numFmtId="3" fontId="1" fillId="2" borderId="1" xfId="0" applyNumberFormat="1" applyFont="1" applyFill="1" applyBorder="1" applyAlignment="1" applyProtection="1">
      <alignment horizontal="center" vertical="top" wrapText="1"/>
      <protection locked="0"/>
    </xf>
    <xf numFmtId="0" fontId="12" fillId="2" borderId="1" xfId="0" applyFont="1" applyFill="1" applyBorder="1" applyAlignment="1">
      <alignment horizontal="left" vertical="center" wrapText="1"/>
    </xf>
    <xf numFmtId="2" fontId="12" fillId="2" borderId="1" xfId="0" applyNumberFormat="1" applyFont="1" applyFill="1" applyBorder="1" applyAlignment="1">
      <alignment horizontal="center" vertical="center" wrapText="1"/>
    </xf>
    <xf numFmtId="2" fontId="5" fillId="2" borderId="1" xfId="0" applyNumberFormat="1" applyFont="1" applyFill="1" applyBorder="1" applyAlignment="1" applyProtection="1">
      <alignment horizontal="center" vertical="center"/>
      <protection locked="0"/>
    </xf>
    <xf numFmtId="3" fontId="12" fillId="2" borderId="1" xfId="0" applyNumberFormat="1" applyFont="1" applyFill="1" applyBorder="1" applyAlignment="1">
      <alignment horizontal="center" vertical="center" wrapText="1"/>
    </xf>
    <xf numFmtId="0" fontId="1" fillId="2" borderId="2" xfId="1" applyFont="1" applyFill="1" applyBorder="1" applyAlignment="1" applyProtection="1">
      <alignment horizontal="center" vertical="top"/>
      <protection locked="0"/>
    </xf>
    <xf numFmtId="0" fontId="1" fillId="2" borderId="5" xfId="0" applyFont="1" applyFill="1" applyBorder="1" applyAlignment="1">
      <alignment horizontal="center" vertical="top" wrapText="1"/>
    </xf>
    <xf numFmtId="4" fontId="1" fillId="2" borderId="1" xfId="1" applyNumberFormat="1" applyFont="1" applyFill="1" applyBorder="1" applyAlignment="1" applyProtection="1">
      <alignment horizontal="center" vertical="top"/>
      <protection locked="0"/>
    </xf>
    <xf numFmtId="4" fontId="1" fillId="2" borderId="3" xfId="0" applyNumberFormat="1" applyFont="1" applyFill="1" applyBorder="1" applyAlignment="1">
      <alignment horizontal="center" vertical="top"/>
    </xf>
    <xf numFmtId="3" fontId="1" fillId="2" borderId="7" xfId="0" applyNumberFormat="1" applyFont="1" applyFill="1" applyBorder="1" applyAlignment="1" applyProtection="1">
      <alignment horizontal="center" vertical="top" wrapText="1"/>
      <protection locked="0"/>
    </xf>
    <xf numFmtId="0" fontId="1" fillId="2" borderId="5" xfId="0" applyFont="1" applyFill="1" applyBorder="1" applyAlignment="1" applyProtection="1">
      <alignment horizontal="center" vertical="top"/>
      <protection locked="0"/>
    </xf>
    <xf numFmtId="4" fontId="1" fillId="2" borderId="5" xfId="0" applyNumberFormat="1" applyFont="1" applyFill="1" applyBorder="1" applyAlignment="1" applyProtection="1">
      <alignment horizontal="center" vertical="top"/>
      <protection locked="0"/>
    </xf>
    <xf numFmtId="3" fontId="1" fillId="2" borderId="5" xfId="2" applyNumberFormat="1" applyFont="1" applyFill="1" applyBorder="1" applyAlignment="1">
      <alignment horizontal="center" vertical="top"/>
    </xf>
    <xf numFmtId="4" fontId="1" fillId="2" borderId="5" xfId="0" applyNumberFormat="1" applyFont="1" applyFill="1" applyBorder="1" applyAlignment="1">
      <alignment horizontal="center" vertical="top"/>
    </xf>
    <xf numFmtId="0" fontId="1" fillId="2" borderId="4" xfId="0" applyFont="1" applyFill="1" applyBorder="1" applyAlignment="1">
      <alignment horizontal="center" vertical="center" wrapText="1"/>
    </xf>
    <xf numFmtId="0" fontId="1" fillId="2" borderId="4" xfId="0" applyFont="1" applyFill="1" applyBorder="1" applyAlignment="1">
      <alignment horizontal="center" vertical="top" wrapText="1"/>
    </xf>
    <xf numFmtId="4" fontId="1" fillId="2" borderId="4" xfId="0" applyNumberFormat="1" applyFont="1" applyFill="1" applyBorder="1" applyAlignment="1">
      <alignment horizontal="center" vertical="top" wrapText="1"/>
    </xf>
    <xf numFmtId="3" fontId="1" fillId="2" borderId="4" xfId="0" applyNumberFormat="1"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3" xfId="0" applyFont="1" applyFill="1" applyBorder="1" applyAlignment="1">
      <alignment horizontal="center" vertical="center"/>
    </xf>
    <xf numFmtId="0" fontId="1" fillId="2" borderId="3" xfId="0" applyFont="1" applyFill="1" applyBorder="1" applyAlignment="1">
      <alignment horizontal="left" wrapText="1"/>
    </xf>
    <xf numFmtId="0" fontId="1" fillId="2" borderId="3" xfId="0" applyFont="1" applyFill="1" applyBorder="1" applyAlignment="1">
      <alignment horizontal="center"/>
    </xf>
    <xf numFmtId="0" fontId="1" fillId="2" borderId="3" xfId="0" applyFont="1" applyFill="1" applyBorder="1" applyAlignment="1">
      <alignment horizontal="center" wrapText="1"/>
    </xf>
    <xf numFmtId="0" fontId="1" fillId="2" borderId="3" xfId="0" applyFont="1" applyFill="1" applyBorder="1" applyAlignment="1">
      <alignment horizontal="center" vertical="top"/>
    </xf>
    <xf numFmtId="3" fontId="1" fillId="2" borderId="3" xfId="0" applyNumberFormat="1" applyFont="1" applyFill="1" applyBorder="1" applyAlignment="1">
      <alignment horizontal="center" vertical="top"/>
    </xf>
    <xf numFmtId="4" fontId="1" fillId="2" borderId="3" xfId="0" quotePrefix="1" applyNumberFormat="1" applyFont="1" applyFill="1" applyBorder="1" applyAlignment="1">
      <alignment horizontal="center" vertical="top"/>
    </xf>
    <xf numFmtId="49" fontId="1" fillId="2" borderId="1" xfId="0" applyNumberFormat="1" applyFont="1" applyFill="1" applyBorder="1" applyAlignment="1">
      <alignment horizontal="center" vertical="center"/>
    </xf>
    <xf numFmtId="0" fontId="1" fillId="2" borderId="2" xfId="0" applyFont="1" applyFill="1" applyBorder="1" applyAlignment="1" applyProtection="1">
      <alignment horizontal="center" vertical="top" wrapText="1"/>
      <protection locked="0"/>
    </xf>
    <xf numFmtId="3" fontId="1" fillId="2" borderId="7" xfId="0" applyNumberFormat="1" applyFont="1" applyFill="1" applyBorder="1" applyAlignment="1" applyProtection="1">
      <alignment horizontal="center" vertical="top"/>
      <protection locked="0"/>
    </xf>
    <xf numFmtId="0" fontId="1" fillId="2" borderId="3" xfId="0" applyFont="1" applyFill="1" applyBorder="1" applyAlignment="1" applyProtection="1">
      <alignment horizontal="left" vertical="top" wrapText="1"/>
      <protection locked="0"/>
    </xf>
    <xf numFmtId="0" fontId="1" fillId="2" borderId="5" xfId="0" applyFont="1" applyFill="1" applyBorder="1" applyAlignment="1" applyProtection="1">
      <alignment horizontal="center" vertical="top" wrapText="1"/>
      <protection locked="0"/>
    </xf>
    <xf numFmtId="4" fontId="1" fillId="2" borderId="8" xfId="0" applyNumberFormat="1" applyFont="1" applyFill="1" applyBorder="1" applyAlignment="1">
      <alignment horizontal="center" vertical="top"/>
    </xf>
    <xf numFmtId="3" fontId="1" fillId="2" borderId="9" xfId="0" applyNumberFormat="1" applyFont="1" applyFill="1" applyBorder="1" applyAlignment="1" applyProtection="1">
      <alignment horizontal="center" vertical="top"/>
      <protection locked="0"/>
    </xf>
    <xf numFmtId="4" fontId="1" fillId="2" borderId="5" xfId="0" quotePrefix="1" applyNumberFormat="1" applyFont="1" applyFill="1" applyBorder="1" applyAlignment="1">
      <alignment horizontal="center" vertical="top"/>
    </xf>
    <xf numFmtId="0" fontId="4" fillId="2" borderId="2" xfId="0" applyFont="1" applyFill="1" applyBorder="1" applyAlignment="1">
      <alignment horizontal="left" vertical="center" wrapText="1"/>
    </xf>
    <xf numFmtId="0" fontId="13" fillId="2" borderId="0" xfId="0" applyFont="1" applyFill="1" applyAlignment="1">
      <alignment horizontal="left"/>
    </xf>
    <xf numFmtId="0" fontId="1" fillId="2" borderId="1" xfId="0" applyFont="1" applyFill="1" applyBorder="1" applyAlignment="1">
      <alignment horizontal="left" vertical="center"/>
    </xf>
    <xf numFmtId="0" fontId="1" fillId="2" borderId="1" xfId="1" applyFont="1" applyFill="1" applyBorder="1" applyAlignment="1" applyProtection="1">
      <alignment horizontal="left" vertical="top" wrapText="1"/>
      <protection locked="0"/>
    </xf>
    <xf numFmtId="0" fontId="14" fillId="2" borderId="0" xfId="0" applyFont="1" applyFill="1" applyAlignment="1">
      <alignment horizontal="left"/>
    </xf>
    <xf numFmtId="0" fontId="15" fillId="2" borderId="0" xfId="0" applyFont="1" applyFill="1" applyAlignment="1">
      <alignment horizontal="left"/>
    </xf>
    <xf numFmtId="3" fontId="12" fillId="2" borderId="2" xfId="0" applyNumberFormat="1" applyFont="1" applyFill="1" applyBorder="1" applyAlignment="1">
      <alignment horizontal="center" vertical="center"/>
    </xf>
    <xf numFmtId="4" fontId="12" fillId="2" borderId="2" xfId="0" applyNumberFormat="1" applyFont="1" applyFill="1" applyBorder="1" applyAlignment="1">
      <alignment horizontal="center" vertical="center"/>
    </xf>
    <xf numFmtId="4" fontId="12" fillId="2" borderId="1" xfId="0" applyNumberFormat="1" applyFont="1" applyFill="1" applyBorder="1" applyAlignment="1">
      <alignment horizontal="center" wrapText="1"/>
    </xf>
    <xf numFmtId="0" fontId="12" fillId="2" borderId="4" xfId="0" applyFont="1" applyFill="1" applyBorder="1" applyAlignment="1">
      <alignment vertical="center" wrapText="1"/>
    </xf>
    <xf numFmtId="0" fontId="12" fillId="2" borderId="4" xfId="0" applyFont="1" applyFill="1" applyBorder="1" applyAlignment="1" applyProtection="1">
      <alignment horizontal="left" vertical="top" wrapText="1"/>
      <protection locked="0"/>
    </xf>
    <xf numFmtId="0" fontId="12" fillId="2" borderId="1" xfId="0" applyFont="1" applyFill="1" applyBorder="1" applyAlignment="1">
      <alignment vertical="top" wrapText="1"/>
    </xf>
    <xf numFmtId="0" fontId="1" fillId="2" borderId="5" xfId="0" applyFont="1" applyFill="1" applyBorder="1" applyAlignment="1" applyProtection="1">
      <alignment horizontal="left" vertical="top" wrapText="1"/>
      <protection locked="0"/>
    </xf>
    <xf numFmtId="0" fontId="7" fillId="2" borderId="1" xfId="0" applyFont="1" applyFill="1" applyBorder="1" applyAlignment="1">
      <alignment vertical="top" wrapText="1"/>
    </xf>
    <xf numFmtId="0" fontId="7" fillId="2" borderId="1" xfId="0" applyFont="1" applyFill="1" applyBorder="1" applyAlignment="1">
      <alignment horizontal="left"/>
    </xf>
    <xf numFmtId="4" fontId="7" fillId="2" borderId="1" xfId="0" applyNumberFormat="1" applyFont="1" applyFill="1" applyBorder="1" applyAlignment="1">
      <alignment horizontal="center" vertical="top" wrapText="1"/>
    </xf>
    <xf numFmtId="0" fontId="6" fillId="2" borderId="1" xfId="0" applyFont="1" applyFill="1" applyBorder="1" applyAlignment="1">
      <alignment wrapText="1"/>
    </xf>
    <xf numFmtId="4" fontId="6" fillId="2" borderId="1" xfId="0" applyNumberFormat="1" applyFont="1" applyFill="1" applyBorder="1" applyAlignment="1">
      <alignment horizontal="center" wrapText="1"/>
    </xf>
    <xf numFmtId="0" fontId="7" fillId="2" borderId="1" xfId="0" applyFont="1" applyFill="1" applyBorder="1" applyAlignment="1">
      <alignment vertical="center" wrapText="1"/>
    </xf>
    <xf numFmtId="0" fontId="7" fillId="2" borderId="1" xfId="0" applyFont="1" applyFill="1" applyBorder="1" applyAlignment="1">
      <alignment horizontal="center"/>
    </xf>
    <xf numFmtId="0" fontId="0" fillId="2" borderId="0" xfId="0" applyFill="1" applyAlignment="1">
      <alignment horizontal="center"/>
    </xf>
    <xf numFmtId="0" fontId="0" fillId="2" borderId="1" xfId="0" applyFill="1" applyBorder="1" applyAlignment="1"/>
    <xf numFmtId="0" fontId="0" fillId="2" borderId="1" xfId="0" applyFill="1" applyBorder="1" applyAlignment="1">
      <alignment horizontal="center" vertical="center"/>
    </xf>
    <xf numFmtId="0" fontId="12" fillId="2" borderId="0" xfId="0" applyFont="1" applyFill="1" applyAlignment="1">
      <alignment horizontal="left"/>
    </xf>
    <xf numFmtId="4" fontId="7" fillId="3" borderId="1" xfId="0" applyNumberFormat="1" applyFont="1" applyFill="1" applyBorder="1" applyAlignment="1">
      <alignment horizontal="center" wrapText="1"/>
    </xf>
    <xf numFmtId="4" fontId="1" fillId="3" borderId="1" xfId="0" applyNumberFormat="1" applyFont="1" applyFill="1" applyBorder="1" applyAlignment="1">
      <alignment horizontal="center" vertical="top"/>
    </xf>
    <xf numFmtId="0" fontId="1" fillId="3" borderId="1" xfId="0" applyFont="1" applyFill="1" applyBorder="1" applyAlignment="1">
      <alignment horizontal="center" vertical="top" wrapText="1"/>
    </xf>
    <xf numFmtId="3" fontId="1" fillId="3" borderId="1" xfId="0" quotePrefix="1" applyNumberFormat="1" applyFont="1" applyFill="1" applyBorder="1" applyAlignment="1">
      <alignment horizontal="center" vertical="top"/>
    </xf>
    <xf numFmtId="0" fontId="1" fillId="2" borderId="1" xfId="0" applyFont="1" applyFill="1" applyBorder="1" applyAlignment="1">
      <alignment vertical="top" wrapText="1"/>
    </xf>
    <xf numFmtId="0" fontId="1" fillId="2" borderId="1" xfId="0" applyFont="1" applyFill="1" applyBorder="1" applyAlignment="1" applyProtection="1">
      <alignment vertical="top" wrapText="1"/>
      <protection locked="0"/>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textRotation="90" wrapText="1"/>
    </xf>
    <xf numFmtId="0" fontId="17" fillId="2" borderId="1" xfId="0" applyFont="1" applyFill="1" applyBorder="1" applyAlignment="1">
      <alignment horizontal="center" vertical="center" wrapText="1"/>
    </xf>
    <xf numFmtId="0" fontId="13" fillId="2" borderId="0" xfId="0" applyFont="1" applyFill="1" applyAlignment="1">
      <alignment horizontal="right"/>
    </xf>
    <xf numFmtId="0" fontId="12" fillId="2" borderId="1" xfId="0" applyFont="1" applyFill="1" applyBorder="1" applyAlignment="1">
      <alignment horizontal="center" vertical="top" wrapText="1"/>
    </xf>
    <xf numFmtId="0" fontId="17"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7" fillId="2" borderId="1" xfId="0" applyFont="1" applyFill="1" applyBorder="1" applyAlignment="1">
      <alignment horizontal="left" vertical="center"/>
    </xf>
    <xf numFmtId="0" fontId="6" fillId="2" borderId="1" xfId="0" applyFont="1" applyFill="1" applyBorder="1" applyAlignment="1">
      <alignment horizontal="center" vertical="center" wrapText="1"/>
    </xf>
    <xf numFmtId="0" fontId="1" fillId="2" borderId="1" xfId="0" applyFont="1" applyFill="1" applyBorder="1" applyAlignment="1">
      <alignment vertical="top" wrapText="1"/>
    </xf>
    <xf numFmtId="0" fontId="1" fillId="2" borderId="1" xfId="0" applyFont="1" applyFill="1" applyBorder="1" applyAlignment="1" applyProtection="1">
      <alignment vertical="top" wrapText="1"/>
      <protection locked="0"/>
    </xf>
    <xf numFmtId="4" fontId="4" fillId="2" borderId="1" xfId="0" applyNumberFormat="1" applyFont="1" applyFill="1" applyBorder="1" applyAlignment="1">
      <alignment horizontal="center" wrapText="1"/>
    </xf>
    <xf numFmtId="0" fontId="16" fillId="2" borderId="0" xfId="0" applyFont="1" applyFill="1" applyAlignment="1">
      <alignment horizontal="left" vertical="top" wrapText="1"/>
    </xf>
    <xf numFmtId="0" fontId="12" fillId="2" borderId="10" xfId="0" applyFont="1" applyFill="1" applyBorder="1" applyAlignment="1">
      <alignment horizontal="center" vertical="center" textRotation="90" wrapText="1"/>
    </xf>
    <xf numFmtId="0" fontId="12" fillId="2" borderId="11" xfId="0" applyFont="1" applyFill="1" applyBorder="1" applyAlignment="1">
      <alignment horizontal="center" vertical="center" textRotation="90" wrapText="1"/>
    </xf>
    <xf numFmtId="0" fontId="12" fillId="2" borderId="12" xfId="0" applyFont="1" applyFill="1" applyBorder="1" applyAlignment="1">
      <alignment horizontal="center" vertical="center" textRotation="90" wrapText="1"/>
    </xf>
    <xf numFmtId="0" fontId="1" fillId="2" borderId="1" xfId="0" applyFont="1" applyFill="1" applyBorder="1" applyAlignment="1">
      <alignment vertical="top" wrapText="1"/>
    </xf>
    <xf numFmtId="0" fontId="1" fillId="2" borderId="1" xfId="0" applyFont="1" applyFill="1" applyBorder="1" applyAlignment="1">
      <alignment vertical="center" wrapText="1"/>
    </xf>
    <xf numFmtId="0" fontId="1" fillId="2" borderId="5" xfId="0" applyFont="1" applyFill="1" applyBorder="1" applyAlignment="1" applyProtection="1">
      <alignment vertical="top" wrapText="1"/>
      <protection locked="0"/>
    </xf>
    <xf numFmtId="0" fontId="1" fillId="2" borderId="1" xfId="0" applyFont="1" applyFill="1" applyBorder="1" applyAlignment="1" applyProtection="1">
      <alignment vertical="top" wrapText="1"/>
      <protection locked="0"/>
    </xf>
    <xf numFmtId="0" fontId="12" fillId="2" borderId="5" xfId="0" applyFont="1" applyFill="1" applyBorder="1" applyAlignment="1">
      <alignment horizontal="center" vertical="center" textRotation="90" wrapText="1"/>
    </xf>
    <xf numFmtId="0" fontId="12" fillId="2" borderId="8" xfId="0" applyFont="1" applyFill="1" applyBorder="1" applyAlignment="1">
      <alignment horizontal="center" vertical="center" textRotation="90" wrapText="1"/>
    </xf>
    <xf numFmtId="0" fontId="12" fillId="2" borderId="3" xfId="0" applyFont="1" applyFill="1" applyBorder="1" applyAlignment="1">
      <alignment horizontal="center" vertical="center" textRotation="90" wrapText="1"/>
    </xf>
    <xf numFmtId="0" fontId="2" fillId="2" borderId="0" xfId="0" applyFont="1" applyFill="1" applyBorder="1" applyAlignment="1">
      <alignment horizontal="center" vertical="top" wrapText="1"/>
    </xf>
    <xf numFmtId="0" fontId="12" fillId="2" borderId="5"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 fillId="2" borderId="4"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2" fillId="2" borderId="1" xfId="0" applyFont="1" applyFill="1" applyBorder="1" applyAlignment="1">
      <alignment horizontal="center" vertical="center" textRotation="90" wrapText="1"/>
    </xf>
    <xf numFmtId="0" fontId="16" fillId="2" borderId="0" xfId="0" applyFont="1" applyFill="1" applyBorder="1" applyAlignment="1">
      <alignment horizontal="center" vertical="top" wrapText="1"/>
    </xf>
    <xf numFmtId="0" fontId="18" fillId="2" borderId="0" xfId="0" applyFont="1" applyFill="1" applyBorder="1" applyAlignment="1">
      <alignment horizontal="center" vertical="top"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4" xfId="0" applyFont="1" applyFill="1" applyBorder="1" applyAlignment="1">
      <alignment horizontal="left" vertical="top" wrapText="1"/>
    </xf>
    <xf numFmtId="0" fontId="12" fillId="2" borderId="2" xfId="0" applyFont="1" applyFill="1" applyBorder="1" applyAlignment="1">
      <alignment horizontal="left" vertical="top" wrapText="1"/>
    </xf>
    <xf numFmtId="0" fontId="17" fillId="2" borderId="1" xfId="0" applyFont="1" applyFill="1" applyBorder="1" applyAlignment="1">
      <alignment horizontal="center" vertical="center" wrapText="1"/>
    </xf>
    <xf numFmtId="0" fontId="12" fillId="2" borderId="1" xfId="0" applyFont="1" applyFill="1" applyBorder="1" applyAlignment="1">
      <alignment horizontal="left" vertical="top" wrapText="1"/>
    </xf>
    <xf numFmtId="0" fontId="17" fillId="2" borderId="14"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3" fillId="2" borderId="0" xfId="0" applyFont="1" applyFill="1" applyAlignment="1">
      <alignment horizontal="right"/>
    </xf>
    <xf numFmtId="0" fontId="16" fillId="2" borderId="0" xfId="0" applyFont="1" applyFill="1" applyAlignment="1">
      <alignment horizontal="center"/>
    </xf>
    <xf numFmtId="0" fontId="17" fillId="2" borderId="5"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2" fillId="2" borderId="4" xfId="0" applyFont="1" applyFill="1" applyBorder="1" applyAlignment="1">
      <alignment horizontal="center" vertical="top"/>
    </xf>
    <xf numFmtId="0" fontId="12" fillId="2" borderId="13" xfId="0" applyFont="1" applyFill="1" applyBorder="1" applyAlignment="1">
      <alignment horizontal="center" vertical="top"/>
    </xf>
    <xf numFmtId="0" fontId="17" fillId="2" borderId="1" xfId="0" applyFont="1" applyFill="1" applyBorder="1" applyAlignment="1">
      <alignment horizontal="center" vertical="center" textRotation="90" wrapText="1"/>
    </xf>
    <xf numFmtId="0" fontId="12" fillId="2" borderId="1" xfId="0" applyFont="1" applyFill="1" applyBorder="1" applyAlignment="1">
      <alignment horizontal="center" vertical="top" wrapText="1"/>
    </xf>
    <xf numFmtId="0" fontId="17" fillId="2" borderId="14" xfId="0" applyFont="1" applyFill="1" applyBorder="1" applyAlignment="1">
      <alignment horizontal="center" vertical="center" textRotation="90" wrapText="1"/>
    </xf>
    <xf numFmtId="0" fontId="17" fillId="2" borderId="16" xfId="0" applyFont="1" applyFill="1" applyBorder="1" applyAlignment="1">
      <alignment horizontal="center" vertical="center" textRotation="90" wrapText="1"/>
    </xf>
    <xf numFmtId="0" fontId="17" fillId="2" borderId="6" xfId="0" applyFont="1" applyFill="1" applyBorder="1" applyAlignment="1">
      <alignment horizontal="center" vertical="center" textRotation="90" wrapText="1"/>
    </xf>
    <xf numFmtId="0" fontId="17" fillId="2" borderId="17" xfId="0" applyFont="1" applyFill="1" applyBorder="1" applyAlignment="1">
      <alignment horizontal="center" vertical="center" textRotation="90" wrapText="1"/>
    </xf>
    <xf numFmtId="0" fontId="17" fillId="2" borderId="4"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0" xfId="0" applyFont="1" applyFill="1" applyBorder="1" applyAlignment="1">
      <alignment horizontal="center" vertical="center" textRotation="90" wrapText="1"/>
    </xf>
    <xf numFmtId="0" fontId="17" fillId="2" borderId="12" xfId="0" applyFont="1" applyFill="1" applyBorder="1" applyAlignment="1">
      <alignment horizontal="center" vertical="center" textRotation="90" wrapText="1"/>
    </xf>
    <xf numFmtId="0" fontId="6" fillId="2" borderId="1" xfId="0" applyFont="1" applyFill="1" applyBorder="1" applyAlignment="1" applyProtection="1">
      <alignment horizontal="left" vertical="center" wrapText="1"/>
      <protection locked="0"/>
    </xf>
    <xf numFmtId="0" fontId="7" fillId="2" borderId="1" xfId="0" applyFont="1" applyFill="1" applyBorder="1" applyAlignment="1">
      <alignment horizontal="center" vertical="center" wrapText="1"/>
    </xf>
    <xf numFmtId="4" fontId="7" fillId="2" borderId="5" xfId="0" applyNumberFormat="1" applyFont="1" applyFill="1" applyBorder="1" applyAlignment="1">
      <alignment horizontal="center" vertical="center" wrapText="1"/>
    </xf>
    <xf numFmtId="4" fontId="7" fillId="2" borderId="8" xfId="0" applyNumberFormat="1" applyFont="1" applyFill="1" applyBorder="1" applyAlignment="1">
      <alignment horizontal="center" vertical="center" wrapText="1"/>
    </xf>
    <xf numFmtId="4" fontId="7" fillId="2" borderId="3"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3"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7" fillId="2" borderId="1" xfId="0" applyFont="1" applyFill="1" applyBorder="1" applyAlignment="1">
      <alignment horizontal="left" vertical="center"/>
    </xf>
    <xf numFmtId="0" fontId="7" fillId="2" borderId="0" xfId="0" applyFont="1" applyFill="1" applyAlignment="1">
      <alignment horizontal="center" wrapText="1"/>
    </xf>
    <xf numFmtId="0" fontId="6" fillId="2" borderId="1" xfId="0" applyFont="1" applyFill="1" applyBorder="1" applyAlignment="1">
      <alignment horizontal="center" vertical="center" wrapText="1"/>
    </xf>
    <xf numFmtId="0" fontId="17" fillId="2" borderId="0" xfId="0" applyFont="1" applyFill="1" applyBorder="1" applyAlignment="1">
      <alignment vertical="top" wrapText="1"/>
    </xf>
  </cellXfs>
  <cellStyles count="4">
    <cellStyle name="Обычный" xfId="0" builtinId="0"/>
    <cellStyle name="Обычный 2" xfId="1"/>
    <cellStyle name="Финансовый" xfId="2" builtinId="3"/>
    <cellStyle name="Финансов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25"/>
  <sheetViews>
    <sheetView view="pageBreakPreview" topLeftCell="A4" zoomScale="87" zoomScaleNormal="87" zoomScaleSheetLayoutView="87" workbookViewId="0">
      <pane xSplit="2" ySplit="5" topLeftCell="C9" activePane="bottomRight" state="frozen"/>
      <selection activeCell="A4" sqref="A4"/>
      <selection pane="topRight" activeCell="C4" sqref="C4"/>
      <selection pane="bottomLeft" activeCell="A9" sqref="A9"/>
      <selection pane="bottomRight" activeCell="F52" sqref="F52"/>
    </sheetView>
  </sheetViews>
  <sheetFormatPr defaultRowHeight="15" x14ac:dyDescent="0.25"/>
  <cols>
    <col min="1" max="1" width="5.5703125" style="90" customWidth="1"/>
    <col min="2" max="2" width="49" style="155" customWidth="1"/>
    <col min="3" max="4" width="6.5703125" style="53" customWidth="1"/>
    <col min="5" max="5" width="14.42578125" style="53" customWidth="1"/>
    <col min="6" max="6" width="6.28515625" style="53" customWidth="1"/>
    <col min="7" max="8" width="5.28515625" style="53" customWidth="1"/>
    <col min="9" max="9" width="12.85546875" style="53" customWidth="1"/>
    <col min="10" max="10" width="12.42578125" style="53" bestFit="1" customWidth="1"/>
    <col min="11" max="11" width="10.5703125" style="53" customWidth="1"/>
    <col min="12" max="13" width="12.140625" style="53" customWidth="1"/>
    <col min="14" max="14" width="11.7109375" style="53" customWidth="1"/>
    <col min="15" max="15" width="15.7109375" style="49" customWidth="1"/>
    <col min="16" max="16" width="6.7109375" style="49" customWidth="1"/>
    <col min="17" max="17" width="17.85546875" style="49" customWidth="1"/>
    <col min="18" max="18" width="14" style="49" customWidth="1"/>
    <col min="19" max="20" width="18.5703125" style="49" customWidth="1"/>
    <col min="21" max="21" width="13.7109375" style="53" customWidth="1"/>
    <col min="22" max="22" width="10.85546875" style="53" customWidth="1"/>
    <col min="23" max="23" width="8.28515625" style="53" customWidth="1"/>
    <col min="24" max="24" width="7.5703125" style="49" customWidth="1"/>
    <col min="25" max="112" width="9.140625" style="49"/>
    <col min="113" max="113" width="3.5703125" style="49" customWidth="1"/>
    <col min="114" max="114" width="14.28515625" style="49" customWidth="1"/>
    <col min="115" max="131" width="9.28515625" style="49" customWidth="1"/>
    <col min="132" max="16384" width="9.140625" style="49"/>
  </cols>
  <sheetData>
    <row r="1" spans="1:24" ht="99" customHeight="1" x14ac:dyDescent="0.25">
      <c r="A1" s="84"/>
      <c r="B1" s="151"/>
      <c r="C1" s="46"/>
      <c r="D1" s="46"/>
      <c r="E1" s="46"/>
      <c r="F1" s="46"/>
      <c r="G1" s="46"/>
      <c r="H1" s="46"/>
      <c r="I1" s="46"/>
      <c r="J1" s="46"/>
      <c r="K1" s="46"/>
      <c r="L1" s="46"/>
      <c r="M1" s="46"/>
      <c r="N1" s="46"/>
      <c r="O1" s="46"/>
      <c r="P1" s="46"/>
      <c r="Q1" s="46"/>
      <c r="R1" s="46"/>
      <c r="T1" s="194" t="s">
        <v>851</v>
      </c>
      <c r="U1" s="194"/>
      <c r="V1" s="194"/>
      <c r="W1" s="194"/>
      <c r="X1" s="194"/>
    </row>
    <row r="2" spans="1:24" ht="16.5" x14ac:dyDescent="0.25">
      <c r="A2" s="205" t="s">
        <v>372</v>
      </c>
      <c r="B2" s="205"/>
      <c r="C2" s="205"/>
      <c r="D2" s="205"/>
      <c r="E2" s="205"/>
      <c r="F2" s="205"/>
      <c r="G2" s="205"/>
      <c r="H2" s="205"/>
      <c r="I2" s="205"/>
      <c r="J2" s="205"/>
      <c r="K2" s="205"/>
      <c r="L2" s="205"/>
      <c r="M2" s="205"/>
      <c r="N2" s="205"/>
      <c r="O2" s="205"/>
      <c r="P2" s="205"/>
      <c r="Q2" s="205"/>
      <c r="R2" s="205"/>
      <c r="S2" s="205"/>
      <c r="T2" s="205"/>
      <c r="U2" s="205"/>
      <c r="V2" s="205"/>
      <c r="W2" s="205"/>
    </row>
    <row r="3" spans="1:24" ht="31.5" customHeight="1" x14ac:dyDescent="0.25">
      <c r="A3" s="205" t="s">
        <v>373</v>
      </c>
      <c r="B3" s="205"/>
      <c r="C3" s="205"/>
      <c r="D3" s="205"/>
      <c r="E3" s="205"/>
      <c r="F3" s="205"/>
      <c r="G3" s="205"/>
      <c r="H3" s="205"/>
      <c r="I3" s="205"/>
      <c r="J3" s="205"/>
      <c r="K3" s="205"/>
      <c r="L3" s="205"/>
      <c r="M3" s="205"/>
      <c r="N3" s="205"/>
      <c r="O3" s="205"/>
      <c r="P3" s="205"/>
      <c r="Q3" s="205"/>
      <c r="R3" s="205"/>
      <c r="S3" s="205"/>
      <c r="T3" s="205"/>
      <c r="U3" s="205"/>
      <c r="V3" s="205"/>
      <c r="W3" s="205"/>
    </row>
    <row r="4" spans="1:24" s="22" customFormat="1" ht="15" customHeight="1" x14ac:dyDescent="0.25">
      <c r="A4" s="206" t="s">
        <v>0</v>
      </c>
      <c r="B4" s="206" t="s">
        <v>1</v>
      </c>
      <c r="C4" s="209" t="s">
        <v>2</v>
      </c>
      <c r="D4" s="209"/>
      <c r="E4" s="195" t="s">
        <v>195</v>
      </c>
      <c r="F4" s="202" t="s">
        <v>196</v>
      </c>
      <c r="G4" s="202" t="s">
        <v>3</v>
      </c>
      <c r="H4" s="202" t="s">
        <v>4</v>
      </c>
      <c r="I4" s="202" t="s">
        <v>5</v>
      </c>
      <c r="J4" s="210" t="s">
        <v>20</v>
      </c>
      <c r="K4" s="211"/>
      <c r="L4" s="211"/>
      <c r="M4" s="212"/>
      <c r="N4" s="202" t="s">
        <v>833</v>
      </c>
      <c r="O4" s="209" t="s">
        <v>6</v>
      </c>
      <c r="P4" s="209"/>
      <c r="Q4" s="209"/>
      <c r="R4" s="209"/>
      <c r="S4" s="209"/>
      <c r="T4" s="209"/>
      <c r="U4" s="202" t="s">
        <v>197</v>
      </c>
      <c r="V4" s="202" t="s">
        <v>198</v>
      </c>
      <c r="W4" s="202" t="s">
        <v>7</v>
      </c>
      <c r="X4" s="202" t="s">
        <v>199</v>
      </c>
    </row>
    <row r="5" spans="1:24" s="22" customFormat="1" ht="15" customHeight="1" x14ac:dyDescent="0.25">
      <c r="A5" s="207"/>
      <c r="B5" s="207"/>
      <c r="C5" s="202" t="s">
        <v>8</v>
      </c>
      <c r="D5" s="202" t="s">
        <v>512</v>
      </c>
      <c r="E5" s="196"/>
      <c r="F5" s="203"/>
      <c r="G5" s="203"/>
      <c r="H5" s="203"/>
      <c r="I5" s="203"/>
      <c r="J5" s="202" t="s">
        <v>18</v>
      </c>
      <c r="K5" s="202" t="s">
        <v>17</v>
      </c>
      <c r="L5" s="202" t="s">
        <v>19</v>
      </c>
      <c r="M5" s="202" t="s">
        <v>834</v>
      </c>
      <c r="N5" s="203"/>
      <c r="O5" s="215" t="s">
        <v>18</v>
      </c>
      <c r="P5" s="209" t="s">
        <v>21</v>
      </c>
      <c r="Q5" s="209"/>
      <c r="R5" s="209"/>
      <c r="S5" s="209"/>
      <c r="T5" s="209"/>
      <c r="U5" s="203"/>
      <c r="V5" s="203"/>
      <c r="W5" s="203"/>
      <c r="X5" s="203"/>
    </row>
    <row r="6" spans="1:24" s="22" customFormat="1" ht="192" customHeight="1" x14ac:dyDescent="0.25">
      <c r="A6" s="207"/>
      <c r="B6" s="207"/>
      <c r="C6" s="203"/>
      <c r="D6" s="203"/>
      <c r="E6" s="196"/>
      <c r="F6" s="203"/>
      <c r="G6" s="203"/>
      <c r="H6" s="203"/>
      <c r="I6" s="204"/>
      <c r="J6" s="204"/>
      <c r="K6" s="204"/>
      <c r="L6" s="204"/>
      <c r="M6" s="204"/>
      <c r="N6" s="204"/>
      <c r="O6" s="215"/>
      <c r="P6" s="181" t="s">
        <v>9</v>
      </c>
      <c r="Q6" s="181" t="s">
        <v>10</v>
      </c>
      <c r="R6" s="181" t="s">
        <v>11</v>
      </c>
      <c r="S6" s="181" t="s">
        <v>200</v>
      </c>
      <c r="T6" s="181" t="s">
        <v>201</v>
      </c>
      <c r="U6" s="204"/>
      <c r="V6" s="204"/>
      <c r="W6" s="203"/>
      <c r="X6" s="203"/>
    </row>
    <row r="7" spans="1:24" s="22" customFormat="1" ht="15" customHeight="1" x14ac:dyDescent="0.25">
      <c r="A7" s="208"/>
      <c r="B7" s="208"/>
      <c r="C7" s="204"/>
      <c r="D7" s="204"/>
      <c r="E7" s="197"/>
      <c r="F7" s="204"/>
      <c r="G7" s="204"/>
      <c r="H7" s="204"/>
      <c r="I7" s="180" t="s">
        <v>12</v>
      </c>
      <c r="J7" s="180" t="s">
        <v>12</v>
      </c>
      <c r="K7" s="180" t="s">
        <v>12</v>
      </c>
      <c r="L7" s="180" t="s">
        <v>12</v>
      </c>
      <c r="M7" s="180" t="s">
        <v>12</v>
      </c>
      <c r="N7" s="180" t="s">
        <v>13</v>
      </c>
      <c r="O7" s="180" t="s">
        <v>14</v>
      </c>
      <c r="P7" s="180" t="s">
        <v>14</v>
      </c>
      <c r="Q7" s="180" t="s">
        <v>14</v>
      </c>
      <c r="R7" s="180" t="s">
        <v>14</v>
      </c>
      <c r="S7" s="180" t="s">
        <v>14</v>
      </c>
      <c r="T7" s="180" t="s">
        <v>14</v>
      </c>
      <c r="U7" s="180" t="s">
        <v>15</v>
      </c>
      <c r="V7" s="180" t="s">
        <v>15</v>
      </c>
      <c r="W7" s="204"/>
      <c r="X7" s="204"/>
    </row>
    <row r="8" spans="1:24" s="22" customFormat="1" x14ac:dyDescent="0.25">
      <c r="A8" s="39">
        <v>1</v>
      </c>
      <c r="B8" s="152">
        <v>2</v>
      </c>
      <c r="C8" s="39">
        <v>3</v>
      </c>
      <c r="D8" s="39">
        <v>4</v>
      </c>
      <c r="E8" s="39">
        <v>5</v>
      </c>
      <c r="F8" s="39">
        <v>6</v>
      </c>
      <c r="G8" s="39">
        <v>7</v>
      </c>
      <c r="H8" s="39">
        <v>8</v>
      </c>
      <c r="I8" s="39">
        <v>9</v>
      </c>
      <c r="J8" s="39">
        <v>10</v>
      </c>
      <c r="K8" s="39">
        <v>11</v>
      </c>
      <c r="L8" s="39">
        <v>12</v>
      </c>
      <c r="M8" s="39">
        <v>13</v>
      </c>
      <c r="N8" s="39">
        <v>14</v>
      </c>
      <c r="O8" s="39">
        <v>15</v>
      </c>
      <c r="P8" s="39">
        <v>16</v>
      </c>
      <c r="Q8" s="39">
        <v>17</v>
      </c>
      <c r="R8" s="39">
        <v>18</v>
      </c>
      <c r="S8" s="39">
        <v>19</v>
      </c>
      <c r="T8" s="39">
        <v>20</v>
      </c>
      <c r="U8" s="39">
        <v>21</v>
      </c>
      <c r="V8" s="39">
        <v>22</v>
      </c>
      <c r="W8" s="39">
        <v>23</v>
      </c>
      <c r="X8" s="39">
        <v>24</v>
      </c>
    </row>
    <row r="9" spans="1:24" s="22" customFormat="1" x14ac:dyDescent="0.25">
      <c r="A9" s="213" t="s">
        <v>338</v>
      </c>
      <c r="B9" s="214"/>
      <c r="C9" s="39"/>
      <c r="D9" s="39"/>
      <c r="E9" s="39"/>
      <c r="F9" s="39"/>
      <c r="G9" s="39"/>
      <c r="H9" s="39"/>
      <c r="I9" s="1"/>
      <c r="J9" s="1"/>
      <c r="K9" s="1"/>
      <c r="L9" s="1"/>
      <c r="M9" s="1"/>
      <c r="N9" s="21"/>
      <c r="O9" s="1"/>
      <c r="P9" s="1"/>
      <c r="Q9" s="1"/>
      <c r="R9" s="1"/>
      <c r="S9" s="1"/>
      <c r="T9" s="1"/>
      <c r="U9" s="39"/>
      <c r="V9" s="39"/>
      <c r="W9" s="39"/>
      <c r="X9" s="39"/>
    </row>
    <row r="10" spans="1:24" s="22" customFormat="1" x14ac:dyDescent="0.25">
      <c r="A10" s="198" t="s">
        <v>30</v>
      </c>
      <c r="B10" s="198"/>
      <c r="C10" s="20" t="s">
        <v>16</v>
      </c>
      <c r="D10" s="20" t="s">
        <v>16</v>
      </c>
      <c r="E10" s="20" t="s">
        <v>16</v>
      </c>
      <c r="F10" s="20" t="s">
        <v>16</v>
      </c>
      <c r="G10" s="20" t="s">
        <v>16</v>
      </c>
      <c r="H10" s="20" t="s">
        <v>16</v>
      </c>
      <c r="I10" s="1">
        <f t="shared" ref="I10:T10" si="0">I11+I15+I25+I27+I29+I32+I73+I95+I250+I254+I258+I260+I279+I281+I283+I292</f>
        <v>1054398.76</v>
      </c>
      <c r="J10" s="1">
        <f t="shared" si="0"/>
        <v>860662.71</v>
      </c>
      <c r="K10" s="1">
        <f t="shared" si="0"/>
        <v>43404.08</v>
      </c>
      <c r="L10" s="1">
        <f t="shared" si="0"/>
        <v>817022.93</v>
      </c>
      <c r="M10" s="1">
        <f t="shared" si="0"/>
        <v>754992.17</v>
      </c>
      <c r="N10" s="21">
        <f t="shared" si="0"/>
        <v>38055</v>
      </c>
      <c r="O10" s="1">
        <f t="shared" si="0"/>
        <v>862253212.25999999</v>
      </c>
      <c r="P10" s="1">
        <f t="shared" si="0"/>
        <v>0</v>
      </c>
      <c r="Q10" s="1">
        <f t="shared" si="0"/>
        <v>0</v>
      </c>
      <c r="R10" s="1">
        <f t="shared" si="0"/>
        <v>0</v>
      </c>
      <c r="S10" s="1">
        <f t="shared" si="0"/>
        <v>813417213.60000002</v>
      </c>
      <c r="T10" s="1">
        <f t="shared" si="0"/>
        <v>48835998.659999996</v>
      </c>
      <c r="U10" s="1" t="s">
        <v>16</v>
      </c>
      <c r="V10" s="1" t="s">
        <v>16</v>
      </c>
      <c r="W10" s="1" t="s">
        <v>16</v>
      </c>
      <c r="X10" s="1" t="s">
        <v>16</v>
      </c>
    </row>
    <row r="11" spans="1:24" s="22" customFormat="1" x14ac:dyDescent="0.25">
      <c r="A11" s="199" t="s">
        <v>27</v>
      </c>
      <c r="B11" s="199"/>
      <c r="C11" s="39" t="s">
        <v>16</v>
      </c>
      <c r="D11" s="39" t="s">
        <v>16</v>
      </c>
      <c r="E11" s="39" t="s">
        <v>16</v>
      </c>
      <c r="F11" s="39" t="s">
        <v>16</v>
      </c>
      <c r="G11" s="39" t="s">
        <v>16</v>
      </c>
      <c r="H11" s="39" t="s">
        <v>16</v>
      </c>
      <c r="I11" s="26">
        <f>SUM(I12:I14)</f>
        <v>1670.5</v>
      </c>
      <c r="J11" s="26">
        <f t="shared" ref="J11:T11" si="1">SUM(J12:J14)</f>
        <v>1493.8</v>
      </c>
      <c r="K11" s="26">
        <f t="shared" si="1"/>
        <v>0</v>
      </c>
      <c r="L11" s="26">
        <f t="shared" si="1"/>
        <v>1493.8</v>
      </c>
      <c r="M11" s="26">
        <f t="shared" si="1"/>
        <v>1350.3</v>
      </c>
      <c r="N11" s="100">
        <f t="shared" si="1"/>
        <v>76</v>
      </c>
      <c r="O11" s="26">
        <f t="shared" si="1"/>
        <v>3022203.05</v>
      </c>
      <c r="P11" s="26">
        <f t="shared" si="1"/>
        <v>0</v>
      </c>
      <c r="Q11" s="26">
        <f t="shared" si="1"/>
        <v>0</v>
      </c>
      <c r="R11" s="26">
        <f t="shared" si="1"/>
        <v>0</v>
      </c>
      <c r="S11" s="26">
        <f t="shared" si="1"/>
        <v>2888084.56</v>
      </c>
      <c r="T11" s="1">
        <f t="shared" si="1"/>
        <v>134118.49</v>
      </c>
      <c r="U11" s="3" t="s">
        <v>16</v>
      </c>
      <c r="V11" s="3" t="s">
        <v>16</v>
      </c>
      <c r="W11" s="3" t="s">
        <v>16</v>
      </c>
      <c r="X11" s="3" t="s">
        <v>16</v>
      </c>
    </row>
    <row r="12" spans="1:24" s="22" customFormat="1" x14ac:dyDescent="0.25">
      <c r="A12" s="39">
        <v>1</v>
      </c>
      <c r="B12" s="101" t="s">
        <v>401</v>
      </c>
      <c r="C12" s="99">
        <v>1988</v>
      </c>
      <c r="D12" s="23"/>
      <c r="E12" s="23"/>
      <c r="F12" s="24" t="s">
        <v>326</v>
      </c>
      <c r="G12" s="20">
        <v>2</v>
      </c>
      <c r="H12" s="20">
        <v>2</v>
      </c>
      <c r="I12" s="1">
        <v>555</v>
      </c>
      <c r="J12" s="1">
        <f>SUM(K12:L12)</f>
        <v>491</v>
      </c>
      <c r="K12" s="1">
        <v>0</v>
      </c>
      <c r="L12" s="1">
        <v>491</v>
      </c>
      <c r="M12" s="1">
        <v>465.7</v>
      </c>
      <c r="N12" s="21">
        <v>22</v>
      </c>
      <c r="O12" s="1">
        <f>'форма 3'!M12</f>
        <v>1511574.38</v>
      </c>
      <c r="P12" s="1">
        <v>0</v>
      </c>
      <c r="Q12" s="1">
        <v>0</v>
      </c>
      <c r="R12" s="1">
        <v>0</v>
      </c>
      <c r="S12" s="1">
        <f>O12-P12-Q12-R12-T12</f>
        <v>1444494.15</v>
      </c>
      <c r="T12" s="1">
        <v>67080.23</v>
      </c>
      <c r="U12" s="1">
        <f>O12/J12</f>
        <v>3078.56</v>
      </c>
      <c r="V12" s="1">
        <v>7539</v>
      </c>
      <c r="W12" s="25" t="s">
        <v>315</v>
      </c>
      <c r="X12" s="35">
        <v>1</v>
      </c>
    </row>
    <row r="13" spans="1:24" s="22" customFormat="1" x14ac:dyDescent="0.25">
      <c r="A13" s="39">
        <v>2</v>
      </c>
      <c r="B13" s="19" t="s">
        <v>435</v>
      </c>
      <c r="C13" s="99">
        <v>1973</v>
      </c>
      <c r="D13" s="23">
        <v>2011</v>
      </c>
      <c r="E13" s="23" t="s">
        <v>636</v>
      </c>
      <c r="F13" s="24" t="s">
        <v>326</v>
      </c>
      <c r="G13" s="20">
        <v>2</v>
      </c>
      <c r="H13" s="20">
        <v>2</v>
      </c>
      <c r="I13" s="1">
        <v>584.1</v>
      </c>
      <c r="J13" s="1">
        <f>SUM(K13:L13)</f>
        <v>513.4</v>
      </c>
      <c r="K13" s="1">
        <v>0</v>
      </c>
      <c r="L13" s="1">
        <v>513.4</v>
      </c>
      <c r="M13" s="1">
        <v>446.1</v>
      </c>
      <c r="N13" s="21">
        <v>21</v>
      </c>
      <c r="O13" s="1">
        <f>'форма 3'!M13</f>
        <v>132970.6</v>
      </c>
      <c r="P13" s="1">
        <v>0</v>
      </c>
      <c r="Q13" s="1">
        <v>0</v>
      </c>
      <c r="R13" s="1">
        <v>0</v>
      </c>
      <c r="S13" s="1">
        <f>O13-P13-Q13-R13-T13</f>
        <v>127069.67</v>
      </c>
      <c r="T13" s="1">
        <v>5900.93</v>
      </c>
      <c r="U13" s="1">
        <f>O13/J13</f>
        <v>259</v>
      </c>
      <c r="V13" s="1">
        <v>259</v>
      </c>
      <c r="W13" s="25" t="s">
        <v>315</v>
      </c>
      <c r="X13" s="35">
        <v>1</v>
      </c>
    </row>
    <row r="14" spans="1:24" s="22" customFormat="1" x14ac:dyDescent="0.25">
      <c r="A14" s="39">
        <v>3</v>
      </c>
      <c r="B14" s="19" t="s">
        <v>67</v>
      </c>
      <c r="C14" s="99">
        <v>1977</v>
      </c>
      <c r="D14" s="23"/>
      <c r="E14" s="23"/>
      <c r="F14" s="24" t="s">
        <v>326</v>
      </c>
      <c r="G14" s="20">
        <v>2</v>
      </c>
      <c r="H14" s="20">
        <v>2</v>
      </c>
      <c r="I14" s="1">
        <v>531.4</v>
      </c>
      <c r="J14" s="1">
        <f>SUM(K14:L14)</f>
        <v>489.4</v>
      </c>
      <c r="K14" s="1">
        <v>0</v>
      </c>
      <c r="L14" s="1">
        <v>489.4</v>
      </c>
      <c r="M14" s="1">
        <v>438.5</v>
      </c>
      <c r="N14" s="21">
        <v>33</v>
      </c>
      <c r="O14" s="1">
        <f>'форма 3'!M14</f>
        <v>1377658.07</v>
      </c>
      <c r="P14" s="1">
        <v>0</v>
      </c>
      <c r="Q14" s="1">
        <v>0</v>
      </c>
      <c r="R14" s="1">
        <v>0</v>
      </c>
      <c r="S14" s="1">
        <f>O14-P14-Q14-R14-T14</f>
        <v>1316520.74</v>
      </c>
      <c r="T14" s="1">
        <v>61137.33</v>
      </c>
      <c r="U14" s="1">
        <f>O14/J14</f>
        <v>2814.99</v>
      </c>
      <c r="V14" s="1">
        <v>7539</v>
      </c>
      <c r="W14" s="25" t="s">
        <v>315</v>
      </c>
      <c r="X14" s="35">
        <v>1</v>
      </c>
    </row>
    <row r="15" spans="1:24" s="22" customFormat="1" x14ac:dyDescent="0.25">
      <c r="A15" s="199" t="s">
        <v>26</v>
      </c>
      <c r="B15" s="199"/>
      <c r="C15" s="39" t="s">
        <v>16</v>
      </c>
      <c r="D15" s="39" t="s">
        <v>16</v>
      </c>
      <c r="E15" s="39" t="s">
        <v>16</v>
      </c>
      <c r="F15" s="20" t="s">
        <v>16</v>
      </c>
      <c r="G15" s="20" t="s">
        <v>16</v>
      </c>
      <c r="H15" s="20" t="s">
        <v>16</v>
      </c>
      <c r="I15" s="1">
        <f t="shared" ref="I15:T15" si="2">SUM(I16:I24)</f>
        <v>4800.42</v>
      </c>
      <c r="J15" s="1">
        <f t="shared" si="2"/>
        <v>4403</v>
      </c>
      <c r="K15" s="1">
        <f t="shared" si="2"/>
        <v>454.7</v>
      </c>
      <c r="L15" s="1">
        <f t="shared" si="2"/>
        <v>3948.3</v>
      </c>
      <c r="M15" s="1">
        <f t="shared" si="2"/>
        <v>3486.51</v>
      </c>
      <c r="N15" s="21">
        <f t="shared" si="2"/>
        <v>128</v>
      </c>
      <c r="O15" s="1">
        <f t="shared" si="2"/>
        <v>22671053.829999998</v>
      </c>
      <c r="P15" s="1">
        <f t="shared" si="2"/>
        <v>0</v>
      </c>
      <c r="Q15" s="1">
        <f t="shared" si="2"/>
        <v>0</v>
      </c>
      <c r="R15" s="1">
        <f t="shared" si="2"/>
        <v>0</v>
      </c>
      <c r="S15" s="1">
        <f t="shared" si="2"/>
        <v>21305039.48</v>
      </c>
      <c r="T15" s="1">
        <f t="shared" si="2"/>
        <v>1366014.35</v>
      </c>
      <c r="U15" s="1" t="s">
        <v>16</v>
      </c>
      <c r="V15" s="1" t="s">
        <v>16</v>
      </c>
      <c r="W15" s="1" t="s">
        <v>16</v>
      </c>
      <c r="X15" s="1" t="s">
        <v>16</v>
      </c>
    </row>
    <row r="16" spans="1:24" s="22" customFormat="1" x14ac:dyDescent="0.25">
      <c r="A16" s="102">
        <v>1</v>
      </c>
      <c r="B16" s="103" t="s">
        <v>68</v>
      </c>
      <c r="C16" s="102">
        <v>1963</v>
      </c>
      <c r="D16" s="23"/>
      <c r="E16" s="23"/>
      <c r="F16" s="24" t="s">
        <v>327</v>
      </c>
      <c r="G16" s="24">
        <v>2</v>
      </c>
      <c r="H16" s="24">
        <v>1</v>
      </c>
      <c r="I16" s="104">
        <v>329.46</v>
      </c>
      <c r="J16" s="104">
        <v>306.10000000000002</v>
      </c>
      <c r="K16" s="104">
        <v>0</v>
      </c>
      <c r="L16" s="104">
        <v>306.10000000000002</v>
      </c>
      <c r="M16" s="104">
        <v>235.28</v>
      </c>
      <c r="N16" s="105">
        <v>13</v>
      </c>
      <c r="O16" s="1">
        <f>'форма 3'!M16</f>
        <v>1490479.85</v>
      </c>
      <c r="P16" s="1">
        <v>0</v>
      </c>
      <c r="Q16" s="1">
        <v>0</v>
      </c>
      <c r="R16" s="1">
        <v>0</v>
      </c>
      <c r="S16" s="1">
        <f t="shared" ref="S16:S24" si="3">O16-P16-Q16-R16-T16</f>
        <v>1400672.96</v>
      </c>
      <c r="T16" s="1">
        <v>89806.89</v>
      </c>
      <c r="U16" s="1">
        <f>O16/J16</f>
        <v>4869.26</v>
      </c>
      <c r="V16" s="1">
        <v>7066</v>
      </c>
      <c r="W16" s="25" t="s">
        <v>315</v>
      </c>
      <c r="X16" s="35">
        <v>1</v>
      </c>
    </row>
    <row r="17" spans="1:24" s="22" customFormat="1" x14ac:dyDescent="0.25">
      <c r="A17" s="102">
        <v>2</v>
      </c>
      <c r="B17" s="106" t="s">
        <v>469</v>
      </c>
      <c r="C17" s="102">
        <v>1963</v>
      </c>
      <c r="D17" s="23"/>
      <c r="E17" s="23"/>
      <c r="F17" s="24" t="s">
        <v>327</v>
      </c>
      <c r="G17" s="24">
        <v>2</v>
      </c>
      <c r="H17" s="24">
        <v>2</v>
      </c>
      <c r="I17" s="104">
        <v>411</v>
      </c>
      <c r="J17" s="104">
        <v>370.7</v>
      </c>
      <c r="K17" s="104">
        <v>0</v>
      </c>
      <c r="L17" s="104">
        <v>370.7</v>
      </c>
      <c r="M17" s="104">
        <v>312</v>
      </c>
      <c r="N17" s="105">
        <v>10</v>
      </c>
      <c r="O17" s="1">
        <f>'форма 3'!M17</f>
        <v>2266647.94</v>
      </c>
      <c r="P17" s="1">
        <v>0</v>
      </c>
      <c r="Q17" s="1">
        <v>0</v>
      </c>
      <c r="R17" s="1">
        <v>0</v>
      </c>
      <c r="S17" s="1">
        <f t="shared" si="3"/>
        <v>2130074.08</v>
      </c>
      <c r="T17" s="1">
        <v>136573.85999999999</v>
      </c>
      <c r="U17" s="1">
        <f t="shared" ref="U17:U24" si="4">O17/J17</f>
        <v>6114.51</v>
      </c>
      <c r="V17" s="1">
        <v>7066</v>
      </c>
      <c r="W17" s="25" t="s">
        <v>315</v>
      </c>
      <c r="X17" s="35">
        <v>1</v>
      </c>
    </row>
    <row r="18" spans="1:24" s="22" customFormat="1" x14ac:dyDescent="0.25">
      <c r="A18" s="102">
        <v>3</v>
      </c>
      <c r="B18" s="106" t="s">
        <v>69</v>
      </c>
      <c r="C18" s="102">
        <v>1962</v>
      </c>
      <c r="D18" s="23"/>
      <c r="E18" s="23"/>
      <c r="F18" s="24" t="s">
        <v>327</v>
      </c>
      <c r="G18" s="24">
        <v>2</v>
      </c>
      <c r="H18" s="24">
        <v>2</v>
      </c>
      <c r="I18" s="104">
        <v>541.29999999999995</v>
      </c>
      <c r="J18" s="104">
        <v>486.7</v>
      </c>
      <c r="K18" s="104">
        <v>148.5</v>
      </c>
      <c r="L18" s="104">
        <v>338.2</v>
      </c>
      <c r="M18" s="104">
        <v>338.2</v>
      </c>
      <c r="N18" s="105">
        <v>7</v>
      </c>
      <c r="O18" s="1">
        <f>'форма 3'!M18</f>
        <v>2871394.49</v>
      </c>
      <c r="P18" s="1">
        <v>0</v>
      </c>
      <c r="Q18" s="1">
        <v>0</v>
      </c>
      <c r="R18" s="1">
        <v>0</v>
      </c>
      <c r="S18" s="1">
        <f t="shared" si="3"/>
        <v>2698382.41</v>
      </c>
      <c r="T18" s="1">
        <v>173012.08</v>
      </c>
      <c r="U18" s="1">
        <f t="shared" si="4"/>
        <v>5899.72</v>
      </c>
      <c r="V18" s="1">
        <v>7066</v>
      </c>
      <c r="W18" s="25" t="s">
        <v>315</v>
      </c>
      <c r="X18" s="35">
        <v>1</v>
      </c>
    </row>
    <row r="19" spans="1:24" s="22" customFormat="1" x14ac:dyDescent="0.25">
      <c r="A19" s="102">
        <v>4</v>
      </c>
      <c r="B19" s="106" t="s">
        <v>70</v>
      </c>
      <c r="C19" s="102">
        <v>1962</v>
      </c>
      <c r="D19" s="23"/>
      <c r="E19" s="23"/>
      <c r="F19" s="24" t="s">
        <v>327</v>
      </c>
      <c r="G19" s="24">
        <v>2</v>
      </c>
      <c r="H19" s="24">
        <v>2</v>
      </c>
      <c r="I19" s="104">
        <v>546</v>
      </c>
      <c r="J19" s="104">
        <v>495.1</v>
      </c>
      <c r="K19" s="104">
        <v>251.3</v>
      </c>
      <c r="L19" s="104">
        <v>243.8</v>
      </c>
      <c r="M19" s="104">
        <v>243.8</v>
      </c>
      <c r="N19" s="105">
        <v>5</v>
      </c>
      <c r="O19" s="1">
        <f>'форма 3'!M19</f>
        <v>2887476.93</v>
      </c>
      <c r="P19" s="1">
        <v>0</v>
      </c>
      <c r="Q19" s="1">
        <v>0</v>
      </c>
      <c r="R19" s="1">
        <v>0</v>
      </c>
      <c r="S19" s="1">
        <f t="shared" si="3"/>
        <v>2713495.83</v>
      </c>
      <c r="T19" s="1">
        <v>173981.1</v>
      </c>
      <c r="U19" s="1">
        <f t="shared" si="4"/>
        <v>5832.11</v>
      </c>
      <c r="V19" s="1">
        <v>7066</v>
      </c>
      <c r="W19" s="25" t="s">
        <v>315</v>
      </c>
      <c r="X19" s="35">
        <v>1</v>
      </c>
    </row>
    <row r="20" spans="1:24" s="22" customFormat="1" x14ac:dyDescent="0.25">
      <c r="A20" s="102">
        <v>5</v>
      </c>
      <c r="B20" s="106" t="s">
        <v>470</v>
      </c>
      <c r="C20" s="102">
        <v>1959</v>
      </c>
      <c r="D20" s="23"/>
      <c r="E20" s="23"/>
      <c r="F20" s="24" t="s">
        <v>327</v>
      </c>
      <c r="G20" s="24">
        <v>2</v>
      </c>
      <c r="H20" s="24">
        <v>2</v>
      </c>
      <c r="I20" s="104">
        <v>546.4</v>
      </c>
      <c r="J20" s="104">
        <v>493.4</v>
      </c>
      <c r="K20" s="104">
        <v>0</v>
      </c>
      <c r="L20" s="104">
        <v>493.4</v>
      </c>
      <c r="M20" s="104">
        <v>245</v>
      </c>
      <c r="N20" s="105">
        <v>10</v>
      </c>
      <c r="O20" s="1">
        <f>'Форма 4'!F30</f>
        <v>2758896.02</v>
      </c>
      <c r="P20" s="1">
        <v>0</v>
      </c>
      <c r="Q20" s="1">
        <v>0</v>
      </c>
      <c r="R20" s="1">
        <v>0</v>
      </c>
      <c r="S20" s="1">
        <f t="shared" si="3"/>
        <v>2592662.39</v>
      </c>
      <c r="T20" s="1">
        <v>166233.63</v>
      </c>
      <c r="U20" s="1">
        <f t="shared" si="4"/>
        <v>5591.6</v>
      </c>
      <c r="V20" s="1">
        <v>7066</v>
      </c>
      <c r="W20" s="25" t="s">
        <v>315</v>
      </c>
      <c r="X20" s="35">
        <v>1</v>
      </c>
    </row>
    <row r="21" spans="1:24" s="22" customFormat="1" x14ac:dyDescent="0.25">
      <c r="A21" s="102">
        <v>6</v>
      </c>
      <c r="B21" s="106" t="s">
        <v>71</v>
      </c>
      <c r="C21" s="102">
        <v>1964</v>
      </c>
      <c r="D21" s="23"/>
      <c r="E21" s="23"/>
      <c r="F21" s="24" t="s">
        <v>327</v>
      </c>
      <c r="G21" s="24">
        <v>2</v>
      </c>
      <c r="H21" s="24">
        <v>3</v>
      </c>
      <c r="I21" s="104">
        <v>1075.7</v>
      </c>
      <c r="J21" s="104">
        <v>1003.2</v>
      </c>
      <c r="K21" s="104">
        <v>54.9</v>
      </c>
      <c r="L21" s="104">
        <v>948.3</v>
      </c>
      <c r="M21" s="104">
        <v>902.03</v>
      </c>
      <c r="N21" s="105">
        <v>34</v>
      </c>
      <c r="O21" s="1">
        <f>'форма 3'!M21</f>
        <v>3256649.16</v>
      </c>
      <c r="P21" s="1">
        <v>0</v>
      </c>
      <c r="Q21" s="1">
        <v>0</v>
      </c>
      <c r="R21" s="1">
        <v>0</v>
      </c>
      <c r="S21" s="1">
        <f t="shared" si="3"/>
        <v>3060424.07</v>
      </c>
      <c r="T21" s="1">
        <v>196225.09</v>
      </c>
      <c r="U21" s="1">
        <f t="shared" si="4"/>
        <v>3246.26</v>
      </c>
      <c r="V21" s="1">
        <v>7066</v>
      </c>
      <c r="W21" s="25" t="s">
        <v>315</v>
      </c>
      <c r="X21" s="35">
        <v>1</v>
      </c>
    </row>
    <row r="22" spans="1:24" s="22" customFormat="1" x14ac:dyDescent="0.25">
      <c r="A22" s="102">
        <v>7</v>
      </c>
      <c r="B22" s="106" t="s">
        <v>471</v>
      </c>
      <c r="C22" s="102">
        <v>1963</v>
      </c>
      <c r="D22" s="23"/>
      <c r="E22" s="23"/>
      <c r="F22" s="24" t="s">
        <v>327</v>
      </c>
      <c r="G22" s="24">
        <v>2</v>
      </c>
      <c r="H22" s="24">
        <v>1</v>
      </c>
      <c r="I22" s="104">
        <v>324.39999999999998</v>
      </c>
      <c r="J22" s="104">
        <v>300.3</v>
      </c>
      <c r="K22" s="104">
        <v>0</v>
      </c>
      <c r="L22" s="104">
        <v>300.3</v>
      </c>
      <c r="M22" s="104">
        <v>300.3</v>
      </c>
      <c r="N22" s="105">
        <v>14</v>
      </c>
      <c r="O22" s="1">
        <f>'форма 3'!M22</f>
        <v>1706677.03</v>
      </c>
      <c r="P22" s="1">
        <v>0</v>
      </c>
      <c r="Q22" s="1">
        <v>0</v>
      </c>
      <c r="R22" s="1">
        <v>0</v>
      </c>
      <c r="S22" s="1">
        <f t="shared" si="3"/>
        <v>1603843.46</v>
      </c>
      <c r="T22" s="1">
        <v>102833.57</v>
      </c>
      <c r="U22" s="1">
        <f t="shared" si="4"/>
        <v>5683.24</v>
      </c>
      <c r="V22" s="1">
        <v>7066</v>
      </c>
      <c r="W22" s="25" t="s">
        <v>315</v>
      </c>
      <c r="X22" s="35">
        <v>1</v>
      </c>
    </row>
    <row r="23" spans="1:24" s="22" customFormat="1" x14ac:dyDescent="0.25">
      <c r="A23" s="102">
        <v>8</v>
      </c>
      <c r="B23" s="106" t="s">
        <v>472</v>
      </c>
      <c r="C23" s="102">
        <v>1938</v>
      </c>
      <c r="D23" s="23"/>
      <c r="E23" s="23"/>
      <c r="F23" s="24" t="s">
        <v>327</v>
      </c>
      <c r="G23" s="24">
        <v>2</v>
      </c>
      <c r="H23" s="24">
        <v>1</v>
      </c>
      <c r="I23" s="104">
        <v>347</v>
      </c>
      <c r="J23" s="104">
        <v>317.3</v>
      </c>
      <c r="K23" s="104">
        <v>0</v>
      </c>
      <c r="L23" s="104">
        <v>317.3</v>
      </c>
      <c r="M23" s="104">
        <v>317.3</v>
      </c>
      <c r="N23" s="105">
        <v>10</v>
      </c>
      <c r="O23" s="1">
        <f>'форма 3'!M23</f>
        <v>1864482.23</v>
      </c>
      <c r="P23" s="1">
        <v>0</v>
      </c>
      <c r="Q23" s="1">
        <v>0</v>
      </c>
      <c r="R23" s="1">
        <v>0</v>
      </c>
      <c r="S23" s="1">
        <f t="shared" si="3"/>
        <v>1752140.32</v>
      </c>
      <c r="T23" s="1">
        <v>112341.91</v>
      </c>
      <c r="U23" s="1">
        <f t="shared" si="4"/>
        <v>5876.09</v>
      </c>
      <c r="V23" s="1">
        <v>7066</v>
      </c>
      <c r="W23" s="25" t="s">
        <v>315</v>
      </c>
      <c r="X23" s="35">
        <v>1</v>
      </c>
    </row>
    <row r="24" spans="1:24" s="22" customFormat="1" x14ac:dyDescent="0.25">
      <c r="A24" s="102">
        <v>9</v>
      </c>
      <c r="B24" s="106" t="s">
        <v>72</v>
      </c>
      <c r="C24" s="102">
        <v>1964</v>
      </c>
      <c r="D24" s="23"/>
      <c r="E24" s="23"/>
      <c r="F24" s="24" t="s">
        <v>327</v>
      </c>
      <c r="G24" s="24">
        <v>2</v>
      </c>
      <c r="H24" s="24">
        <v>2</v>
      </c>
      <c r="I24" s="104">
        <v>679.16</v>
      </c>
      <c r="J24" s="104">
        <v>630.20000000000005</v>
      </c>
      <c r="K24" s="104">
        <v>0</v>
      </c>
      <c r="L24" s="104">
        <v>630.20000000000005</v>
      </c>
      <c r="M24" s="104">
        <v>592.6</v>
      </c>
      <c r="N24" s="105">
        <v>25</v>
      </c>
      <c r="O24" s="1">
        <f>'форма 3'!M24</f>
        <v>3568350.18</v>
      </c>
      <c r="P24" s="1">
        <v>0</v>
      </c>
      <c r="Q24" s="1">
        <v>0</v>
      </c>
      <c r="R24" s="1">
        <v>0</v>
      </c>
      <c r="S24" s="1">
        <f t="shared" si="3"/>
        <v>3353343.96</v>
      </c>
      <c r="T24" s="1">
        <v>215006.22</v>
      </c>
      <c r="U24" s="1">
        <f t="shared" si="4"/>
        <v>5662.25</v>
      </c>
      <c r="V24" s="1">
        <v>7066</v>
      </c>
      <c r="W24" s="25" t="s">
        <v>315</v>
      </c>
      <c r="X24" s="35">
        <v>1</v>
      </c>
    </row>
    <row r="25" spans="1:24" s="22" customFormat="1" x14ac:dyDescent="0.25">
      <c r="A25" s="199" t="s">
        <v>402</v>
      </c>
      <c r="B25" s="199"/>
      <c r="C25" s="39" t="s">
        <v>16</v>
      </c>
      <c r="D25" s="39" t="s">
        <v>16</v>
      </c>
      <c r="E25" s="39" t="s">
        <v>16</v>
      </c>
      <c r="F25" s="20" t="s">
        <v>16</v>
      </c>
      <c r="G25" s="20" t="s">
        <v>16</v>
      </c>
      <c r="H25" s="20" t="s">
        <v>16</v>
      </c>
      <c r="I25" s="1">
        <f>SUM(I26)</f>
        <v>240.2</v>
      </c>
      <c r="J25" s="1">
        <f t="shared" ref="J25:T25" si="5">SUM(J26)</f>
        <v>228.3</v>
      </c>
      <c r="K25" s="1">
        <f t="shared" si="5"/>
        <v>0</v>
      </c>
      <c r="L25" s="1">
        <f t="shared" si="5"/>
        <v>228.3</v>
      </c>
      <c r="M25" s="1">
        <f t="shared" si="5"/>
        <v>228.3</v>
      </c>
      <c r="N25" s="21">
        <f t="shared" si="5"/>
        <v>11</v>
      </c>
      <c r="O25" s="1">
        <f t="shared" si="5"/>
        <v>1435330.9</v>
      </c>
      <c r="P25" s="1">
        <f t="shared" si="5"/>
        <v>0</v>
      </c>
      <c r="Q25" s="1">
        <f t="shared" si="5"/>
        <v>0</v>
      </c>
      <c r="R25" s="1">
        <f t="shared" si="5"/>
        <v>0</v>
      </c>
      <c r="S25" s="1">
        <f t="shared" si="5"/>
        <v>1357140.36</v>
      </c>
      <c r="T25" s="1">
        <f t="shared" si="5"/>
        <v>78190.539999999994</v>
      </c>
      <c r="U25" s="1" t="s">
        <v>16</v>
      </c>
      <c r="V25" s="1" t="s">
        <v>16</v>
      </c>
      <c r="W25" s="1" t="s">
        <v>16</v>
      </c>
      <c r="X25" s="1" t="s">
        <v>16</v>
      </c>
    </row>
    <row r="26" spans="1:24" s="22" customFormat="1" x14ac:dyDescent="0.25">
      <c r="A26" s="102">
        <v>1</v>
      </c>
      <c r="B26" s="107" t="s">
        <v>404</v>
      </c>
      <c r="C26" s="102">
        <v>1966</v>
      </c>
      <c r="D26" s="23"/>
      <c r="E26" s="23"/>
      <c r="F26" s="24" t="s">
        <v>327</v>
      </c>
      <c r="G26" s="24">
        <v>2</v>
      </c>
      <c r="H26" s="24">
        <v>1</v>
      </c>
      <c r="I26" s="104">
        <v>240.2</v>
      </c>
      <c r="J26" s="104">
        <f>SUM(K26:L26)</f>
        <v>228.3</v>
      </c>
      <c r="K26" s="104">
        <v>0</v>
      </c>
      <c r="L26" s="104">
        <v>228.3</v>
      </c>
      <c r="M26" s="104">
        <v>228.3</v>
      </c>
      <c r="N26" s="105">
        <v>11</v>
      </c>
      <c r="O26" s="1">
        <f>'форма 3'!M26</f>
        <v>1435330.9</v>
      </c>
      <c r="P26" s="1">
        <v>0</v>
      </c>
      <c r="Q26" s="1">
        <v>0</v>
      </c>
      <c r="R26" s="1">
        <v>0</v>
      </c>
      <c r="S26" s="1">
        <f>O26-P26-Q26-R26-T26</f>
        <v>1357140.36</v>
      </c>
      <c r="T26" s="1">
        <v>78190.539999999994</v>
      </c>
      <c r="U26" s="1">
        <f>O26/J26</f>
        <v>6287.04</v>
      </c>
      <c r="V26" s="1">
        <v>7539</v>
      </c>
      <c r="W26" s="25" t="s">
        <v>315</v>
      </c>
      <c r="X26" s="35">
        <v>1</v>
      </c>
    </row>
    <row r="27" spans="1:24" s="22" customFormat="1" x14ac:dyDescent="0.25">
      <c r="A27" s="199" t="s">
        <v>28</v>
      </c>
      <c r="B27" s="199"/>
      <c r="C27" s="39" t="s">
        <v>16</v>
      </c>
      <c r="D27" s="39" t="s">
        <v>16</v>
      </c>
      <c r="E27" s="39" t="s">
        <v>16</v>
      </c>
      <c r="F27" s="20" t="s">
        <v>16</v>
      </c>
      <c r="G27" s="20" t="s">
        <v>16</v>
      </c>
      <c r="H27" s="20" t="s">
        <v>16</v>
      </c>
      <c r="I27" s="1">
        <f t="shared" ref="I27:T27" si="6">SUM(I28:I28)</f>
        <v>2910.8</v>
      </c>
      <c r="J27" s="29">
        <f t="shared" si="6"/>
        <v>2614.8000000000002</v>
      </c>
      <c r="K27" s="29">
        <f t="shared" si="6"/>
        <v>0</v>
      </c>
      <c r="L27" s="29">
        <f t="shared" si="6"/>
        <v>2614.8000000000002</v>
      </c>
      <c r="M27" s="29">
        <f t="shared" si="6"/>
        <v>1449.2</v>
      </c>
      <c r="N27" s="30">
        <f t="shared" si="6"/>
        <v>98</v>
      </c>
      <c r="O27" s="29">
        <f t="shared" si="6"/>
        <v>1883231.31</v>
      </c>
      <c r="P27" s="29">
        <f t="shared" si="6"/>
        <v>0</v>
      </c>
      <c r="Q27" s="29">
        <f t="shared" si="6"/>
        <v>0</v>
      </c>
      <c r="R27" s="29">
        <f t="shared" si="6"/>
        <v>0</v>
      </c>
      <c r="S27" s="29">
        <f t="shared" si="6"/>
        <v>1714361.47</v>
      </c>
      <c r="T27" s="29">
        <f t="shared" si="6"/>
        <v>168869.84</v>
      </c>
      <c r="U27" s="1" t="s">
        <v>16</v>
      </c>
      <c r="V27" s="1" t="s">
        <v>16</v>
      </c>
      <c r="W27" s="1" t="s">
        <v>16</v>
      </c>
      <c r="X27" s="1" t="s">
        <v>16</v>
      </c>
    </row>
    <row r="28" spans="1:24" s="22" customFormat="1" x14ac:dyDescent="0.25">
      <c r="A28" s="39">
        <v>1</v>
      </c>
      <c r="B28" s="19" t="s">
        <v>73</v>
      </c>
      <c r="C28" s="99">
        <v>1977</v>
      </c>
      <c r="D28" s="23"/>
      <c r="E28" s="23"/>
      <c r="F28" s="24" t="s">
        <v>325</v>
      </c>
      <c r="G28" s="20">
        <v>5</v>
      </c>
      <c r="H28" s="20">
        <v>4</v>
      </c>
      <c r="I28" s="1">
        <v>2910.8</v>
      </c>
      <c r="J28" s="1">
        <v>2614.8000000000002</v>
      </c>
      <c r="K28" s="1">
        <v>0</v>
      </c>
      <c r="L28" s="1">
        <v>2614.8000000000002</v>
      </c>
      <c r="M28" s="1">
        <v>1449.2</v>
      </c>
      <c r="N28" s="21">
        <v>98</v>
      </c>
      <c r="O28" s="1">
        <f>'форма 3'!C28</f>
        <v>1883231.31</v>
      </c>
      <c r="P28" s="1">
        <v>0</v>
      </c>
      <c r="Q28" s="1">
        <v>0</v>
      </c>
      <c r="R28" s="1">
        <v>0</v>
      </c>
      <c r="S28" s="1">
        <f>O28-P28-Q28-R28-T28</f>
        <v>1714361.47</v>
      </c>
      <c r="T28" s="1">
        <v>168869.84</v>
      </c>
      <c r="U28" s="1">
        <f>O28/J28</f>
        <v>720.22</v>
      </c>
      <c r="V28" s="1">
        <v>1041</v>
      </c>
      <c r="W28" s="25" t="s">
        <v>315</v>
      </c>
      <c r="X28" s="35">
        <v>1</v>
      </c>
    </row>
    <row r="29" spans="1:24" s="22" customFormat="1" x14ac:dyDescent="0.25">
      <c r="A29" s="199" t="s">
        <v>53</v>
      </c>
      <c r="B29" s="199"/>
      <c r="C29" s="39" t="s">
        <v>16</v>
      </c>
      <c r="D29" s="39" t="s">
        <v>16</v>
      </c>
      <c r="E29" s="39" t="s">
        <v>16</v>
      </c>
      <c r="F29" s="20" t="s">
        <v>16</v>
      </c>
      <c r="G29" s="20" t="s">
        <v>16</v>
      </c>
      <c r="H29" s="20" t="s">
        <v>16</v>
      </c>
      <c r="I29" s="1">
        <f t="shared" ref="I29:T29" si="7">SUM(I30:I31)</f>
        <v>3239.7</v>
      </c>
      <c r="J29" s="1">
        <f t="shared" si="7"/>
        <v>3154.2</v>
      </c>
      <c r="K29" s="1">
        <f t="shared" si="7"/>
        <v>0</v>
      </c>
      <c r="L29" s="1">
        <f t="shared" si="7"/>
        <v>2918.5</v>
      </c>
      <c r="M29" s="1">
        <f t="shared" si="7"/>
        <v>2892.1</v>
      </c>
      <c r="N29" s="21">
        <f t="shared" si="7"/>
        <v>131</v>
      </c>
      <c r="O29" s="29">
        <f t="shared" si="7"/>
        <v>4915560.3</v>
      </c>
      <c r="P29" s="29">
        <f t="shared" si="7"/>
        <v>0</v>
      </c>
      <c r="Q29" s="29">
        <f t="shared" si="7"/>
        <v>0</v>
      </c>
      <c r="R29" s="29">
        <f t="shared" si="7"/>
        <v>0</v>
      </c>
      <c r="S29" s="29">
        <f t="shared" si="7"/>
        <v>4691502.9400000004</v>
      </c>
      <c r="T29" s="1">
        <f t="shared" si="7"/>
        <v>224057.36</v>
      </c>
      <c r="U29" s="1" t="s">
        <v>16</v>
      </c>
      <c r="V29" s="1" t="s">
        <v>16</v>
      </c>
      <c r="W29" s="1" t="s">
        <v>16</v>
      </c>
      <c r="X29" s="1" t="s">
        <v>16</v>
      </c>
    </row>
    <row r="30" spans="1:24" s="22" customFormat="1" x14ac:dyDescent="0.25">
      <c r="A30" s="39">
        <v>1</v>
      </c>
      <c r="B30" s="19" t="s">
        <v>171</v>
      </c>
      <c r="C30" s="99">
        <v>1986</v>
      </c>
      <c r="D30" s="23">
        <v>1997</v>
      </c>
      <c r="E30" s="23" t="s">
        <v>327</v>
      </c>
      <c r="F30" s="24" t="s">
        <v>325</v>
      </c>
      <c r="G30" s="20">
        <v>5</v>
      </c>
      <c r="H30" s="20">
        <v>4</v>
      </c>
      <c r="I30" s="1">
        <v>2707.7</v>
      </c>
      <c r="J30" s="1">
        <v>2680.7</v>
      </c>
      <c r="K30" s="1">
        <v>0</v>
      </c>
      <c r="L30" s="1">
        <v>2680.7</v>
      </c>
      <c r="M30" s="1">
        <v>2680.7</v>
      </c>
      <c r="N30" s="21">
        <v>112</v>
      </c>
      <c r="O30" s="1">
        <f>'форма 3'!C30</f>
        <v>4792923.8</v>
      </c>
      <c r="P30" s="1">
        <v>0</v>
      </c>
      <c r="Q30" s="1">
        <v>0</v>
      </c>
      <c r="R30" s="1">
        <v>0</v>
      </c>
      <c r="S30" s="1">
        <f>O30-P30-Q30-R30-T30</f>
        <v>4574456.3600000003</v>
      </c>
      <c r="T30" s="1">
        <v>218467.44</v>
      </c>
      <c r="U30" s="1">
        <f>O30/J30</f>
        <v>1787.94</v>
      </c>
      <c r="V30" s="1">
        <v>3067</v>
      </c>
      <c r="W30" s="25" t="s">
        <v>315</v>
      </c>
      <c r="X30" s="35">
        <v>1</v>
      </c>
    </row>
    <row r="31" spans="1:24" s="22" customFormat="1" x14ac:dyDescent="0.25">
      <c r="A31" s="39">
        <v>2</v>
      </c>
      <c r="B31" s="19" t="s">
        <v>447</v>
      </c>
      <c r="C31" s="99">
        <v>1986</v>
      </c>
      <c r="D31" s="23"/>
      <c r="E31" s="23"/>
      <c r="F31" s="24" t="s">
        <v>326</v>
      </c>
      <c r="G31" s="20">
        <v>2</v>
      </c>
      <c r="H31" s="20">
        <v>2</v>
      </c>
      <c r="I31" s="1">
        <v>532</v>
      </c>
      <c r="J31" s="1">
        <v>473.5</v>
      </c>
      <c r="K31" s="1">
        <v>0</v>
      </c>
      <c r="L31" s="1">
        <v>237.8</v>
      </c>
      <c r="M31" s="1">
        <v>211.4</v>
      </c>
      <c r="N31" s="21">
        <v>19</v>
      </c>
      <c r="O31" s="1">
        <f>'форма 3'!C31</f>
        <v>122636.5</v>
      </c>
      <c r="P31" s="1">
        <v>0</v>
      </c>
      <c r="Q31" s="1">
        <v>0</v>
      </c>
      <c r="R31" s="1">
        <v>0</v>
      </c>
      <c r="S31" s="1">
        <f>O31-P31-Q31-R31-T31</f>
        <v>117046.58</v>
      </c>
      <c r="T31" s="1">
        <v>5589.92</v>
      </c>
      <c r="U31" s="1">
        <f>O31/J31</f>
        <v>259</v>
      </c>
      <c r="V31" s="1">
        <v>259</v>
      </c>
      <c r="W31" s="25" t="s">
        <v>315</v>
      </c>
      <c r="X31" s="35">
        <v>1</v>
      </c>
    </row>
    <row r="32" spans="1:24" s="22" customFormat="1" x14ac:dyDescent="0.25">
      <c r="A32" s="199" t="s">
        <v>54</v>
      </c>
      <c r="B32" s="199"/>
      <c r="C32" s="39" t="s">
        <v>16</v>
      </c>
      <c r="D32" s="39" t="s">
        <v>16</v>
      </c>
      <c r="E32" s="39" t="s">
        <v>16</v>
      </c>
      <c r="F32" s="20" t="s">
        <v>16</v>
      </c>
      <c r="G32" s="20" t="s">
        <v>16</v>
      </c>
      <c r="H32" s="20" t="s">
        <v>16</v>
      </c>
      <c r="I32" s="1">
        <f>SUM(I33:I72)</f>
        <v>226850.5</v>
      </c>
      <c r="J32" s="1">
        <f t="shared" ref="J32:S32" si="8">SUM(J33:J72)</f>
        <v>165100.51999999999</v>
      </c>
      <c r="K32" s="1">
        <f t="shared" si="8"/>
        <v>11890.7</v>
      </c>
      <c r="L32" s="1">
        <f t="shared" si="8"/>
        <v>153209.82</v>
      </c>
      <c r="M32" s="1">
        <f t="shared" si="8"/>
        <v>142642.43</v>
      </c>
      <c r="N32" s="21">
        <f t="shared" si="8"/>
        <v>7322</v>
      </c>
      <c r="O32" s="1">
        <f t="shared" si="8"/>
        <v>161883353.90000001</v>
      </c>
      <c r="P32" s="1">
        <f t="shared" si="8"/>
        <v>0</v>
      </c>
      <c r="Q32" s="1">
        <f t="shared" si="8"/>
        <v>0</v>
      </c>
      <c r="R32" s="1">
        <f t="shared" si="8"/>
        <v>0</v>
      </c>
      <c r="S32" s="1">
        <f t="shared" si="8"/>
        <v>153889668.80000001</v>
      </c>
      <c r="T32" s="1">
        <f>SUM(T33:T72)</f>
        <v>7993685.0999999996</v>
      </c>
      <c r="U32" s="1" t="s">
        <v>16</v>
      </c>
      <c r="V32" s="1" t="s">
        <v>16</v>
      </c>
      <c r="W32" s="1" t="s">
        <v>16</v>
      </c>
      <c r="X32" s="1" t="s">
        <v>16</v>
      </c>
    </row>
    <row r="33" spans="1:24" s="22" customFormat="1" x14ac:dyDescent="0.25">
      <c r="A33" s="39">
        <v>1</v>
      </c>
      <c r="B33" s="19" t="s">
        <v>75</v>
      </c>
      <c r="C33" s="99">
        <v>1953</v>
      </c>
      <c r="D33" s="23">
        <v>1976</v>
      </c>
      <c r="E33" s="23" t="s">
        <v>327</v>
      </c>
      <c r="F33" s="24" t="s">
        <v>328</v>
      </c>
      <c r="G33" s="20">
        <v>3</v>
      </c>
      <c r="H33" s="20">
        <v>2</v>
      </c>
      <c r="I33" s="1">
        <v>1328.5</v>
      </c>
      <c r="J33" s="1">
        <f t="shared" ref="J33:J72" si="9">SUM(K33:L33)</f>
        <v>1225.2</v>
      </c>
      <c r="K33" s="1">
        <v>0</v>
      </c>
      <c r="L33" s="1">
        <v>1225.2</v>
      </c>
      <c r="M33" s="1">
        <v>1155.4000000000001</v>
      </c>
      <c r="N33" s="21">
        <v>54</v>
      </c>
      <c r="O33" s="1">
        <f>'форма 3'!C33</f>
        <v>4312094.04</v>
      </c>
      <c r="P33" s="1">
        <v>0</v>
      </c>
      <c r="Q33" s="1">
        <v>0</v>
      </c>
      <c r="R33" s="1">
        <v>0</v>
      </c>
      <c r="S33" s="1">
        <f t="shared" ref="S33:S75" si="10">O33-P33-Q33-R33-T33</f>
        <v>4026298.84</v>
      </c>
      <c r="T33" s="1">
        <v>285795.20000000001</v>
      </c>
      <c r="U33" s="1">
        <f t="shared" ref="U33:U76" si="11">O33/J33</f>
        <v>3519.5</v>
      </c>
      <c r="V33" s="1">
        <v>4728</v>
      </c>
      <c r="W33" s="25" t="s">
        <v>315</v>
      </c>
      <c r="X33" s="35">
        <v>1</v>
      </c>
    </row>
    <row r="34" spans="1:24" s="22" customFormat="1" x14ac:dyDescent="0.25">
      <c r="A34" s="39">
        <f>A33+1</f>
        <v>2</v>
      </c>
      <c r="B34" s="19" t="s">
        <v>559</v>
      </c>
      <c r="C34" s="99">
        <v>1956</v>
      </c>
      <c r="D34" s="23">
        <v>1999</v>
      </c>
      <c r="E34" s="1" t="s">
        <v>330</v>
      </c>
      <c r="F34" s="24" t="s">
        <v>328</v>
      </c>
      <c r="G34" s="20">
        <v>3</v>
      </c>
      <c r="H34" s="20">
        <v>3</v>
      </c>
      <c r="I34" s="1">
        <v>5856.2</v>
      </c>
      <c r="J34" s="1">
        <f>SUM(K34:L34)</f>
        <v>4710.6000000000004</v>
      </c>
      <c r="K34" s="1">
        <v>442.3</v>
      </c>
      <c r="L34" s="1">
        <v>4268.3</v>
      </c>
      <c r="M34" s="1">
        <v>3971.3</v>
      </c>
      <c r="N34" s="21">
        <v>122</v>
      </c>
      <c r="O34" s="1">
        <f>'форма 3'!C34</f>
        <v>145124.4</v>
      </c>
      <c r="P34" s="1">
        <v>0</v>
      </c>
      <c r="Q34" s="1">
        <v>0</v>
      </c>
      <c r="R34" s="1">
        <v>0</v>
      </c>
      <c r="S34" s="1">
        <f>O34-P34-Q34-R34-T34</f>
        <v>93065.53</v>
      </c>
      <c r="T34" s="1">
        <v>52058.87</v>
      </c>
      <c r="U34" s="1">
        <f>O34/J34</f>
        <v>30.81</v>
      </c>
      <c r="V34" s="1">
        <f>164+60</f>
        <v>224</v>
      </c>
      <c r="W34" s="25" t="s">
        <v>315</v>
      </c>
      <c r="X34" s="35">
        <v>1</v>
      </c>
    </row>
    <row r="35" spans="1:24" s="50" customFormat="1" x14ac:dyDescent="0.25">
      <c r="A35" s="39">
        <f t="shared" ref="A35:A72" si="12">A34+1</f>
        <v>3</v>
      </c>
      <c r="B35" s="107" t="s">
        <v>76</v>
      </c>
      <c r="C35" s="102">
        <v>1958</v>
      </c>
      <c r="D35" s="102">
        <v>2001</v>
      </c>
      <c r="E35" s="1" t="s">
        <v>330</v>
      </c>
      <c r="F35" s="102" t="s">
        <v>327</v>
      </c>
      <c r="G35" s="102">
        <v>5</v>
      </c>
      <c r="H35" s="102">
        <v>8</v>
      </c>
      <c r="I35" s="26">
        <v>9858</v>
      </c>
      <c r="J35" s="1">
        <f t="shared" si="9"/>
        <v>6282.6</v>
      </c>
      <c r="K35" s="26">
        <v>1030.5</v>
      </c>
      <c r="L35" s="26">
        <v>5252.1</v>
      </c>
      <c r="M35" s="26">
        <v>4972.8</v>
      </c>
      <c r="N35" s="100">
        <v>183</v>
      </c>
      <c r="O35" s="26">
        <f>'форма 3'!C35</f>
        <v>4017902.6</v>
      </c>
      <c r="P35" s="26">
        <v>0</v>
      </c>
      <c r="Q35" s="26">
        <v>0</v>
      </c>
      <c r="R35" s="26">
        <v>0</v>
      </c>
      <c r="S35" s="1">
        <f t="shared" si="10"/>
        <v>3810374.94</v>
      </c>
      <c r="T35" s="26">
        <v>207527.66</v>
      </c>
      <c r="U35" s="26">
        <f t="shared" si="11"/>
        <v>639.53</v>
      </c>
      <c r="V35" s="26">
        <v>2681</v>
      </c>
      <c r="W35" s="108" t="s">
        <v>315</v>
      </c>
      <c r="X35" s="109">
        <v>1</v>
      </c>
    </row>
    <row r="36" spans="1:24" s="22" customFormat="1" x14ac:dyDescent="0.25">
      <c r="A36" s="39">
        <f t="shared" si="12"/>
        <v>4</v>
      </c>
      <c r="B36" s="19" t="s">
        <v>534</v>
      </c>
      <c r="C36" s="99">
        <v>1955</v>
      </c>
      <c r="D36" s="23">
        <v>2009</v>
      </c>
      <c r="E36" s="1" t="s">
        <v>327</v>
      </c>
      <c r="F36" s="24" t="s">
        <v>327</v>
      </c>
      <c r="G36" s="20">
        <v>5</v>
      </c>
      <c r="H36" s="20">
        <v>4</v>
      </c>
      <c r="I36" s="1">
        <v>5062.2</v>
      </c>
      <c r="J36" s="1">
        <f t="shared" si="9"/>
        <v>4076.9</v>
      </c>
      <c r="K36" s="1">
        <v>1163.4000000000001</v>
      </c>
      <c r="L36" s="1">
        <v>2913.5</v>
      </c>
      <c r="M36" s="1">
        <v>2787.9</v>
      </c>
      <c r="N36" s="21">
        <v>100</v>
      </c>
      <c r="O36" s="1">
        <f>'форма 3'!C36</f>
        <v>162826.19</v>
      </c>
      <c r="P36" s="1">
        <v>0</v>
      </c>
      <c r="Q36" s="1">
        <v>0</v>
      </c>
      <c r="R36" s="1">
        <v>0</v>
      </c>
      <c r="S36" s="1">
        <f t="shared" si="10"/>
        <v>125212.83</v>
      </c>
      <c r="T36" s="1">
        <v>37613.360000000001</v>
      </c>
      <c r="U36" s="1">
        <f t="shared" si="11"/>
        <v>39.94</v>
      </c>
      <c r="V36" s="1">
        <f>151+36</f>
        <v>187</v>
      </c>
      <c r="W36" s="25" t="s">
        <v>315</v>
      </c>
      <c r="X36" s="35">
        <v>1</v>
      </c>
    </row>
    <row r="37" spans="1:24" s="50" customFormat="1" x14ac:dyDescent="0.25">
      <c r="A37" s="39">
        <f t="shared" si="12"/>
        <v>5</v>
      </c>
      <c r="B37" s="107" t="s">
        <v>77</v>
      </c>
      <c r="C37" s="102">
        <v>1962</v>
      </c>
      <c r="D37" s="102">
        <v>2011</v>
      </c>
      <c r="E37" s="102" t="s">
        <v>327</v>
      </c>
      <c r="F37" s="102" t="s">
        <v>327</v>
      </c>
      <c r="G37" s="102">
        <v>5</v>
      </c>
      <c r="H37" s="102">
        <v>4</v>
      </c>
      <c r="I37" s="34">
        <v>4510.8999999999996</v>
      </c>
      <c r="J37" s="1">
        <f t="shared" si="9"/>
        <v>3270.4</v>
      </c>
      <c r="K37" s="34">
        <v>689.4</v>
      </c>
      <c r="L37" s="26">
        <v>2581</v>
      </c>
      <c r="M37" s="26">
        <v>2395.6</v>
      </c>
      <c r="N37" s="100">
        <v>110</v>
      </c>
      <c r="O37" s="26">
        <f>'форма 3'!C37</f>
        <v>4862693.74</v>
      </c>
      <c r="P37" s="26">
        <v>0</v>
      </c>
      <c r="Q37" s="26">
        <v>0</v>
      </c>
      <c r="R37" s="26">
        <v>0</v>
      </c>
      <c r="S37" s="1">
        <f t="shared" si="10"/>
        <v>4623412.5199999996</v>
      </c>
      <c r="T37" s="26">
        <v>239281.22</v>
      </c>
      <c r="U37" s="26">
        <f t="shared" si="11"/>
        <v>1486.88</v>
      </c>
      <c r="V37" s="26">
        <f>1404+30+336+7+422+9+463+10</f>
        <v>2681</v>
      </c>
      <c r="W37" s="108" t="s">
        <v>315</v>
      </c>
      <c r="X37" s="109">
        <v>1</v>
      </c>
    </row>
    <row r="38" spans="1:24" s="50" customFormat="1" x14ac:dyDescent="0.25">
      <c r="A38" s="39">
        <f t="shared" si="12"/>
        <v>6</v>
      </c>
      <c r="B38" s="107" t="s">
        <v>78</v>
      </c>
      <c r="C38" s="102">
        <v>1967</v>
      </c>
      <c r="D38" s="102">
        <v>1988</v>
      </c>
      <c r="E38" s="102" t="s">
        <v>329</v>
      </c>
      <c r="F38" s="102" t="s">
        <v>327</v>
      </c>
      <c r="G38" s="102">
        <v>9</v>
      </c>
      <c r="H38" s="102">
        <v>1</v>
      </c>
      <c r="I38" s="26">
        <v>3271.95</v>
      </c>
      <c r="J38" s="1">
        <f t="shared" si="9"/>
        <v>2252.6</v>
      </c>
      <c r="K38" s="26">
        <v>180.3</v>
      </c>
      <c r="L38" s="26">
        <v>2072.3000000000002</v>
      </c>
      <c r="M38" s="26">
        <v>1963.6</v>
      </c>
      <c r="N38" s="100">
        <v>81</v>
      </c>
      <c r="O38" s="26">
        <f>'форма 3'!C38</f>
        <v>5342521.6100000003</v>
      </c>
      <c r="P38" s="26">
        <v>0</v>
      </c>
      <c r="Q38" s="26">
        <v>0</v>
      </c>
      <c r="R38" s="26">
        <v>0</v>
      </c>
      <c r="S38" s="1">
        <f t="shared" si="10"/>
        <v>5068022.0199999996</v>
      </c>
      <c r="T38" s="26">
        <v>274499.59000000003</v>
      </c>
      <c r="U38" s="26">
        <f t="shared" si="11"/>
        <v>2371.71</v>
      </c>
      <c r="V38" s="26">
        <f>(1492+151+19+32)+(1708823+2500+36569)/J38</f>
        <v>2469.94</v>
      </c>
      <c r="W38" s="108" t="s">
        <v>315</v>
      </c>
      <c r="X38" s="109">
        <v>1</v>
      </c>
    </row>
    <row r="39" spans="1:24" s="22" customFormat="1" x14ac:dyDescent="0.25">
      <c r="A39" s="39">
        <f t="shared" si="12"/>
        <v>7</v>
      </c>
      <c r="B39" s="19" t="s">
        <v>535</v>
      </c>
      <c r="C39" s="99">
        <v>1963</v>
      </c>
      <c r="D39" s="23">
        <v>1997</v>
      </c>
      <c r="E39" s="23" t="s">
        <v>327</v>
      </c>
      <c r="F39" s="24" t="s">
        <v>327</v>
      </c>
      <c r="G39" s="20">
        <v>5</v>
      </c>
      <c r="H39" s="20">
        <v>4</v>
      </c>
      <c r="I39" s="1">
        <v>5322.5</v>
      </c>
      <c r="J39" s="1">
        <f>SUM(K39:L39)</f>
        <v>3396.7</v>
      </c>
      <c r="K39" s="1">
        <v>550</v>
      </c>
      <c r="L39" s="1">
        <v>2846.7</v>
      </c>
      <c r="M39" s="1">
        <v>2633.3</v>
      </c>
      <c r="N39" s="21">
        <v>132</v>
      </c>
      <c r="O39" s="1">
        <f>'форма 3'!C39</f>
        <v>7969827.7599999998</v>
      </c>
      <c r="P39" s="1">
        <v>0</v>
      </c>
      <c r="Q39" s="1">
        <v>0</v>
      </c>
      <c r="R39" s="1">
        <v>0</v>
      </c>
      <c r="S39" s="1">
        <f>O39-P39-Q39-R39-T39</f>
        <v>7573328.4800000004</v>
      </c>
      <c r="T39" s="1">
        <v>396499.28</v>
      </c>
      <c r="U39" s="1">
        <f>O39/J39</f>
        <v>2346.34</v>
      </c>
      <c r="V39" s="1">
        <f>56+18+1404+30+463+19+6+10+336+13+4+7</f>
        <v>2366</v>
      </c>
      <c r="W39" s="25" t="s">
        <v>315</v>
      </c>
      <c r="X39" s="35">
        <v>1</v>
      </c>
    </row>
    <row r="40" spans="1:24" s="22" customFormat="1" x14ac:dyDescent="0.25">
      <c r="A40" s="39">
        <f t="shared" si="12"/>
        <v>8</v>
      </c>
      <c r="B40" s="19" t="s">
        <v>536</v>
      </c>
      <c r="C40" s="99">
        <v>1984</v>
      </c>
      <c r="D40" s="23"/>
      <c r="E40" s="23"/>
      <c r="F40" s="24" t="s">
        <v>327</v>
      </c>
      <c r="G40" s="20">
        <v>9</v>
      </c>
      <c r="H40" s="20">
        <v>12</v>
      </c>
      <c r="I40" s="1">
        <v>30456.9</v>
      </c>
      <c r="J40" s="1">
        <f>SUM(K40:L40)</f>
        <v>22804.6</v>
      </c>
      <c r="K40" s="1">
        <v>5407.7</v>
      </c>
      <c r="L40" s="1">
        <v>17396.900000000001</v>
      </c>
      <c r="M40" s="1">
        <v>16589.8</v>
      </c>
      <c r="N40" s="21">
        <v>952</v>
      </c>
      <c r="O40" s="1">
        <f>'форма 3'!C40</f>
        <v>19575062.09</v>
      </c>
      <c r="P40" s="1">
        <v>0</v>
      </c>
      <c r="Q40" s="1">
        <v>0</v>
      </c>
      <c r="R40" s="1">
        <v>0</v>
      </c>
      <c r="S40" s="1">
        <f>O40-P40-Q40-R40-T40</f>
        <v>18540238.530000001</v>
      </c>
      <c r="T40" s="1">
        <v>1034823.56</v>
      </c>
      <c r="U40" s="1">
        <f>O40/J40</f>
        <v>858.38</v>
      </c>
      <c r="V40" s="26">
        <f>(1708823+2500+36569)*12/J40</f>
        <v>919.76</v>
      </c>
      <c r="W40" s="25" t="s">
        <v>315</v>
      </c>
      <c r="X40" s="35">
        <v>1</v>
      </c>
    </row>
    <row r="41" spans="1:24" s="22" customFormat="1" x14ac:dyDescent="0.25">
      <c r="A41" s="39">
        <f t="shared" si="12"/>
        <v>9</v>
      </c>
      <c r="B41" s="19" t="s">
        <v>74</v>
      </c>
      <c r="C41" s="99">
        <v>1953</v>
      </c>
      <c r="D41" s="23">
        <v>1972</v>
      </c>
      <c r="E41" s="23" t="s">
        <v>561</v>
      </c>
      <c r="F41" s="24" t="s">
        <v>326</v>
      </c>
      <c r="G41" s="20">
        <v>2</v>
      </c>
      <c r="H41" s="20">
        <v>2</v>
      </c>
      <c r="I41" s="1">
        <v>968.1</v>
      </c>
      <c r="J41" s="1">
        <f>SUM(K41:L41)</f>
        <v>893.1</v>
      </c>
      <c r="K41" s="1">
        <v>0</v>
      </c>
      <c r="L41" s="1">
        <v>893.1</v>
      </c>
      <c r="M41" s="1">
        <v>733.9</v>
      </c>
      <c r="N41" s="21">
        <v>45</v>
      </c>
      <c r="O41" s="1">
        <f>'форма 3'!C41</f>
        <v>4169372.1</v>
      </c>
      <c r="P41" s="1">
        <v>0</v>
      </c>
      <c r="Q41" s="1">
        <v>0</v>
      </c>
      <c r="R41" s="1">
        <v>0</v>
      </c>
      <c r="S41" s="1">
        <f>O41-P41-Q41-R41-T41</f>
        <v>3940598.92</v>
      </c>
      <c r="T41" s="1">
        <v>228773.18</v>
      </c>
      <c r="U41" s="1">
        <f>O41/J41</f>
        <v>4668.43</v>
      </c>
      <c r="V41" s="1">
        <v>7066</v>
      </c>
      <c r="W41" s="25" t="s">
        <v>315</v>
      </c>
      <c r="X41" s="35">
        <v>1</v>
      </c>
    </row>
    <row r="42" spans="1:24" s="22" customFormat="1" x14ac:dyDescent="0.25">
      <c r="A42" s="39">
        <f t="shared" si="12"/>
        <v>10</v>
      </c>
      <c r="B42" s="19" t="s">
        <v>168</v>
      </c>
      <c r="C42" s="102">
        <v>1957</v>
      </c>
      <c r="D42" s="102"/>
      <c r="E42" s="102"/>
      <c r="F42" s="24" t="s">
        <v>327</v>
      </c>
      <c r="G42" s="24">
        <v>4</v>
      </c>
      <c r="H42" s="24">
        <v>4</v>
      </c>
      <c r="I42" s="1">
        <v>3415</v>
      </c>
      <c r="J42" s="1">
        <f t="shared" si="9"/>
        <v>2329.1999999999998</v>
      </c>
      <c r="K42" s="1">
        <v>0</v>
      </c>
      <c r="L42" s="1">
        <v>2329.1999999999998</v>
      </c>
      <c r="M42" s="1">
        <v>1989.4</v>
      </c>
      <c r="N42" s="21">
        <v>105</v>
      </c>
      <c r="O42" s="1">
        <f>'форма 3'!C42</f>
        <v>97826.4</v>
      </c>
      <c r="P42" s="1">
        <v>0</v>
      </c>
      <c r="Q42" s="1">
        <v>0</v>
      </c>
      <c r="R42" s="1">
        <v>0</v>
      </c>
      <c r="S42" s="1">
        <f t="shared" si="10"/>
        <v>94270.58</v>
      </c>
      <c r="T42" s="1">
        <v>3555.82</v>
      </c>
      <c r="U42" s="1">
        <f t="shared" si="11"/>
        <v>42</v>
      </c>
      <c r="V42" s="1">
        <f>19+6+13+4</f>
        <v>42</v>
      </c>
      <c r="W42" s="25" t="s">
        <v>315</v>
      </c>
      <c r="X42" s="35">
        <v>1</v>
      </c>
    </row>
    <row r="43" spans="1:24" s="22" customFormat="1" x14ac:dyDescent="0.25">
      <c r="A43" s="39">
        <f t="shared" si="12"/>
        <v>11</v>
      </c>
      <c r="B43" s="19" t="s">
        <v>79</v>
      </c>
      <c r="C43" s="102">
        <v>1957</v>
      </c>
      <c r="D43" s="102"/>
      <c r="E43" s="102"/>
      <c r="F43" s="24" t="s">
        <v>327</v>
      </c>
      <c r="G43" s="24">
        <v>4</v>
      </c>
      <c r="H43" s="24">
        <v>4</v>
      </c>
      <c r="I43" s="1">
        <v>3421</v>
      </c>
      <c r="J43" s="1">
        <f t="shared" si="9"/>
        <v>2363</v>
      </c>
      <c r="K43" s="1">
        <v>0</v>
      </c>
      <c r="L43" s="1">
        <v>2363</v>
      </c>
      <c r="M43" s="1">
        <v>2157.5</v>
      </c>
      <c r="N43" s="21">
        <v>94</v>
      </c>
      <c r="O43" s="1">
        <f>'форма 3'!C43</f>
        <v>3648652.51</v>
      </c>
      <c r="P43" s="1">
        <v>0</v>
      </c>
      <c r="Q43" s="1">
        <v>0</v>
      </c>
      <c r="R43" s="1">
        <v>0</v>
      </c>
      <c r="S43" s="1">
        <f t="shared" si="10"/>
        <v>3481472.89</v>
      </c>
      <c r="T43" s="1">
        <v>167179.62</v>
      </c>
      <c r="U43" s="1">
        <f t="shared" si="11"/>
        <v>1544.08</v>
      </c>
      <c r="V43" s="1">
        <f>1434+336+7</f>
        <v>1777</v>
      </c>
      <c r="W43" s="25" t="s">
        <v>315</v>
      </c>
      <c r="X43" s="35">
        <v>1</v>
      </c>
    </row>
    <row r="44" spans="1:24" s="22" customFormat="1" x14ac:dyDescent="0.25">
      <c r="A44" s="39">
        <f t="shared" si="12"/>
        <v>12</v>
      </c>
      <c r="B44" s="19" t="s">
        <v>80</v>
      </c>
      <c r="C44" s="102">
        <v>1957</v>
      </c>
      <c r="D44" s="102"/>
      <c r="E44" s="102"/>
      <c r="F44" s="24" t="s">
        <v>327</v>
      </c>
      <c r="G44" s="24">
        <v>4</v>
      </c>
      <c r="H44" s="24">
        <v>4</v>
      </c>
      <c r="I44" s="1">
        <v>3421</v>
      </c>
      <c r="J44" s="1">
        <f t="shared" si="9"/>
        <v>2339.1999999999998</v>
      </c>
      <c r="K44" s="1">
        <v>0</v>
      </c>
      <c r="L44" s="1">
        <v>2339.1999999999998</v>
      </c>
      <c r="M44" s="1">
        <v>2261.5</v>
      </c>
      <c r="N44" s="21">
        <v>96</v>
      </c>
      <c r="O44" s="1">
        <f>'форма 3'!C44</f>
        <v>2552093.58</v>
      </c>
      <c r="P44" s="1">
        <v>0</v>
      </c>
      <c r="Q44" s="1">
        <v>0</v>
      </c>
      <c r="R44" s="1">
        <v>0</v>
      </c>
      <c r="S44" s="1">
        <f t="shared" si="10"/>
        <v>2336856.71</v>
      </c>
      <c r="T44" s="1">
        <v>215236.87</v>
      </c>
      <c r="U44" s="1">
        <f t="shared" si="11"/>
        <v>1091.01</v>
      </c>
      <c r="V44" s="1">
        <f>1404+30+422+9</f>
        <v>1865</v>
      </c>
      <c r="W44" s="25" t="s">
        <v>315</v>
      </c>
      <c r="X44" s="35">
        <v>1</v>
      </c>
    </row>
    <row r="45" spans="1:24" s="22" customFormat="1" x14ac:dyDescent="0.25">
      <c r="A45" s="39">
        <f t="shared" si="12"/>
        <v>13</v>
      </c>
      <c r="B45" s="19" t="s">
        <v>395</v>
      </c>
      <c r="C45" s="102">
        <v>1957</v>
      </c>
      <c r="D45" s="102">
        <v>1995</v>
      </c>
      <c r="E45" s="102" t="s">
        <v>330</v>
      </c>
      <c r="F45" s="24" t="s">
        <v>328</v>
      </c>
      <c r="G45" s="24">
        <v>4</v>
      </c>
      <c r="H45" s="24">
        <v>3</v>
      </c>
      <c r="I45" s="1">
        <v>2730.6</v>
      </c>
      <c r="J45" s="1">
        <f t="shared" si="9"/>
        <v>1542.4</v>
      </c>
      <c r="K45" s="1">
        <v>0</v>
      </c>
      <c r="L45" s="1">
        <v>1542.4</v>
      </c>
      <c r="M45" s="1">
        <v>1542.4</v>
      </c>
      <c r="N45" s="21">
        <v>119</v>
      </c>
      <c r="O45" s="1">
        <f>'форма 3'!C45</f>
        <v>6783871.54</v>
      </c>
      <c r="P45" s="1">
        <v>0</v>
      </c>
      <c r="Q45" s="1">
        <v>0</v>
      </c>
      <c r="R45" s="1">
        <v>0</v>
      </c>
      <c r="S45" s="1">
        <f t="shared" si="10"/>
        <v>6430129.2199999997</v>
      </c>
      <c r="T45" s="1">
        <v>353742.32</v>
      </c>
      <c r="U45" s="1">
        <f t="shared" si="11"/>
        <v>4398.26</v>
      </c>
      <c r="V45" s="1">
        <v>4728</v>
      </c>
      <c r="W45" s="25" t="s">
        <v>315</v>
      </c>
      <c r="X45" s="35">
        <v>1</v>
      </c>
    </row>
    <row r="46" spans="1:24" s="22" customFormat="1" x14ac:dyDescent="0.25">
      <c r="A46" s="39">
        <f t="shared" si="12"/>
        <v>14</v>
      </c>
      <c r="B46" s="19" t="s">
        <v>81</v>
      </c>
      <c r="C46" s="102">
        <v>1955</v>
      </c>
      <c r="D46" s="102"/>
      <c r="E46" s="102"/>
      <c r="F46" s="24" t="s">
        <v>326</v>
      </c>
      <c r="G46" s="24">
        <v>2</v>
      </c>
      <c r="H46" s="24">
        <v>2</v>
      </c>
      <c r="I46" s="6">
        <v>977.9</v>
      </c>
      <c r="J46" s="1">
        <f t="shared" si="9"/>
        <v>887.8</v>
      </c>
      <c r="K46" s="1">
        <v>0</v>
      </c>
      <c r="L46" s="1">
        <v>887.8</v>
      </c>
      <c r="M46" s="1">
        <v>887.8</v>
      </c>
      <c r="N46" s="21">
        <v>46</v>
      </c>
      <c r="O46" s="1">
        <f>'форма 3'!C46</f>
        <v>1273105.2</v>
      </c>
      <c r="P46" s="1">
        <v>0</v>
      </c>
      <c r="Q46" s="1">
        <v>0</v>
      </c>
      <c r="R46" s="1">
        <v>0</v>
      </c>
      <c r="S46" s="1">
        <f t="shared" si="10"/>
        <v>1210294.3400000001</v>
      </c>
      <c r="T46" s="1">
        <v>62810.86</v>
      </c>
      <c r="U46" s="1">
        <f t="shared" si="11"/>
        <v>1434</v>
      </c>
      <c r="V46" s="1">
        <v>1434</v>
      </c>
      <c r="W46" s="25" t="s">
        <v>315</v>
      </c>
      <c r="X46" s="35">
        <v>1</v>
      </c>
    </row>
    <row r="47" spans="1:24" s="22" customFormat="1" x14ac:dyDescent="0.25">
      <c r="A47" s="39">
        <f t="shared" si="12"/>
        <v>15</v>
      </c>
      <c r="B47" s="19" t="s">
        <v>537</v>
      </c>
      <c r="C47" s="99">
        <v>1966</v>
      </c>
      <c r="D47" s="23">
        <v>1995</v>
      </c>
      <c r="E47" s="23" t="s">
        <v>327</v>
      </c>
      <c r="F47" s="24" t="s">
        <v>327</v>
      </c>
      <c r="G47" s="20">
        <v>5</v>
      </c>
      <c r="H47" s="20">
        <v>6</v>
      </c>
      <c r="I47" s="1">
        <v>6843.8</v>
      </c>
      <c r="J47" s="1">
        <f t="shared" si="9"/>
        <v>4756.2</v>
      </c>
      <c r="K47" s="1">
        <v>1625.9</v>
      </c>
      <c r="L47" s="1">
        <v>3130.3</v>
      </c>
      <c r="M47" s="1">
        <v>3020.5</v>
      </c>
      <c r="N47" s="21">
        <v>183</v>
      </c>
      <c r="O47" s="1">
        <f>'форма 3'!C47</f>
        <v>401231</v>
      </c>
      <c r="P47" s="1">
        <v>0</v>
      </c>
      <c r="Q47" s="1">
        <v>0</v>
      </c>
      <c r="R47" s="1">
        <v>0</v>
      </c>
      <c r="S47" s="1">
        <f t="shared" si="10"/>
        <v>374010.97</v>
      </c>
      <c r="T47" s="1">
        <v>27220.03</v>
      </c>
      <c r="U47" s="1">
        <f t="shared" si="11"/>
        <v>84.36</v>
      </c>
      <c r="V47" s="26">
        <f>56+18+19+6+13+4</f>
        <v>116</v>
      </c>
      <c r="W47" s="25" t="s">
        <v>315</v>
      </c>
      <c r="X47" s="35">
        <v>1</v>
      </c>
    </row>
    <row r="48" spans="1:24" s="22" customFormat="1" x14ac:dyDescent="0.25">
      <c r="A48" s="39">
        <f t="shared" si="12"/>
        <v>16</v>
      </c>
      <c r="B48" s="19" t="s">
        <v>82</v>
      </c>
      <c r="C48" s="102">
        <v>1966</v>
      </c>
      <c r="D48" s="102"/>
      <c r="E48" s="102"/>
      <c r="F48" s="24" t="s">
        <v>327</v>
      </c>
      <c r="G48" s="24">
        <v>5</v>
      </c>
      <c r="H48" s="24">
        <v>6</v>
      </c>
      <c r="I48" s="6">
        <v>7404</v>
      </c>
      <c r="J48" s="1">
        <f t="shared" si="9"/>
        <v>4700.3999999999996</v>
      </c>
      <c r="K48" s="1">
        <v>69.3</v>
      </c>
      <c r="L48" s="1">
        <v>4631.1000000000004</v>
      </c>
      <c r="M48" s="1">
        <v>4453.7</v>
      </c>
      <c r="N48" s="21">
        <v>233</v>
      </c>
      <c r="O48" s="1">
        <f>'форма 3'!C48</f>
        <v>8026635.1500000004</v>
      </c>
      <c r="P48" s="1">
        <v>0</v>
      </c>
      <c r="Q48" s="1">
        <v>0</v>
      </c>
      <c r="R48" s="1">
        <v>0</v>
      </c>
      <c r="S48" s="1">
        <f t="shared" si="10"/>
        <v>7581828.3600000003</v>
      </c>
      <c r="T48" s="1">
        <v>444806.79</v>
      </c>
      <c r="U48" s="1">
        <f t="shared" si="11"/>
        <v>1707.65</v>
      </c>
      <c r="V48" s="1">
        <v>2831</v>
      </c>
      <c r="W48" s="25" t="s">
        <v>315</v>
      </c>
      <c r="X48" s="35">
        <v>1</v>
      </c>
    </row>
    <row r="49" spans="1:24" s="22" customFormat="1" x14ac:dyDescent="0.25">
      <c r="A49" s="39">
        <f t="shared" si="12"/>
        <v>17</v>
      </c>
      <c r="B49" s="97" t="s">
        <v>83</v>
      </c>
      <c r="C49" s="102">
        <v>1958</v>
      </c>
      <c r="D49" s="102"/>
      <c r="E49" s="102"/>
      <c r="F49" s="24" t="s">
        <v>327</v>
      </c>
      <c r="G49" s="24">
        <v>2</v>
      </c>
      <c r="H49" s="24">
        <v>2</v>
      </c>
      <c r="I49" s="1">
        <v>1203.5</v>
      </c>
      <c r="J49" s="1">
        <f t="shared" si="9"/>
        <v>671.7</v>
      </c>
      <c r="K49" s="1">
        <v>0</v>
      </c>
      <c r="L49" s="1">
        <v>671.7</v>
      </c>
      <c r="M49" s="1">
        <v>597.1</v>
      </c>
      <c r="N49" s="21">
        <v>34</v>
      </c>
      <c r="O49" s="1">
        <f>'форма 3'!C49</f>
        <v>3319611</v>
      </c>
      <c r="P49" s="1">
        <v>0</v>
      </c>
      <c r="Q49" s="1">
        <v>0</v>
      </c>
      <c r="R49" s="1">
        <v>0</v>
      </c>
      <c r="S49" s="1">
        <f t="shared" si="10"/>
        <v>3152702.26</v>
      </c>
      <c r="T49" s="1">
        <v>166908.74</v>
      </c>
      <c r="U49" s="1">
        <f t="shared" si="11"/>
        <v>4942.1000000000004</v>
      </c>
      <c r="V49" s="1">
        <v>7066</v>
      </c>
      <c r="W49" s="25" t="s">
        <v>315</v>
      </c>
      <c r="X49" s="35">
        <v>1</v>
      </c>
    </row>
    <row r="50" spans="1:24" s="22" customFormat="1" x14ac:dyDescent="0.25">
      <c r="A50" s="39">
        <f t="shared" si="12"/>
        <v>18</v>
      </c>
      <c r="B50" s="19" t="s">
        <v>560</v>
      </c>
      <c r="C50" s="99">
        <v>1988</v>
      </c>
      <c r="D50" s="23"/>
      <c r="E50" s="23"/>
      <c r="F50" s="24" t="s">
        <v>325</v>
      </c>
      <c r="G50" s="20">
        <v>9</v>
      </c>
      <c r="H50" s="20">
        <v>6</v>
      </c>
      <c r="I50" s="1">
        <v>15854</v>
      </c>
      <c r="J50" s="1">
        <f>SUM(K50:L50)</f>
        <v>11106.8</v>
      </c>
      <c r="K50" s="1">
        <v>15.4</v>
      </c>
      <c r="L50" s="1">
        <v>11091.4</v>
      </c>
      <c r="M50" s="1">
        <v>10242.6</v>
      </c>
      <c r="N50" s="21">
        <v>501</v>
      </c>
      <c r="O50" s="1">
        <f>'форма 3'!C50</f>
        <v>9791408.0500000007</v>
      </c>
      <c r="P50" s="1">
        <v>0</v>
      </c>
      <c r="Q50" s="1">
        <v>0</v>
      </c>
      <c r="R50" s="1">
        <v>0</v>
      </c>
      <c r="S50" s="1">
        <f>O50-P50-Q50-R50-T50</f>
        <v>9273996.2599999998</v>
      </c>
      <c r="T50" s="1">
        <v>517411.79</v>
      </c>
      <c r="U50" s="1">
        <f>O50/J50</f>
        <v>881.57</v>
      </c>
      <c r="V50" s="26">
        <f>(1708823+2500+36569)*6/J50</f>
        <v>944.23</v>
      </c>
      <c r="W50" s="25" t="s">
        <v>315</v>
      </c>
      <c r="X50" s="35">
        <v>1</v>
      </c>
    </row>
    <row r="51" spans="1:24" s="22" customFormat="1" x14ac:dyDescent="0.25">
      <c r="A51" s="39">
        <f t="shared" si="12"/>
        <v>19</v>
      </c>
      <c r="B51" s="19" t="s">
        <v>854</v>
      </c>
      <c r="C51" s="99">
        <v>1989</v>
      </c>
      <c r="D51" s="23"/>
      <c r="E51" s="23"/>
      <c r="F51" s="24" t="s">
        <v>325</v>
      </c>
      <c r="G51" s="20">
        <v>9</v>
      </c>
      <c r="H51" s="20">
        <v>7</v>
      </c>
      <c r="I51" s="1">
        <v>17467.599999999999</v>
      </c>
      <c r="J51" s="1">
        <f>SUM(K51:L51)</f>
        <v>12780.9</v>
      </c>
      <c r="K51" s="1">
        <v>0</v>
      </c>
      <c r="L51" s="1">
        <v>12780.9</v>
      </c>
      <c r="M51" s="1">
        <v>12133.3</v>
      </c>
      <c r="N51" s="21">
        <v>573</v>
      </c>
      <c r="O51" s="1">
        <f>'форма 3'!C51</f>
        <v>10472352</v>
      </c>
      <c r="P51" s="1">
        <v>0</v>
      </c>
      <c r="Q51" s="1">
        <v>0</v>
      </c>
      <c r="R51" s="1">
        <v>0</v>
      </c>
      <c r="S51" s="1">
        <f>O51-P51-Q51-R51-T51</f>
        <v>10472352</v>
      </c>
      <c r="T51" s="1">
        <v>0</v>
      </c>
      <c r="U51" s="1">
        <f>O51/J51</f>
        <v>819.38</v>
      </c>
      <c r="V51" s="26">
        <f>(1708823+36569)*6/J51</f>
        <v>819.38</v>
      </c>
      <c r="W51" s="25" t="s">
        <v>315</v>
      </c>
      <c r="X51" s="35">
        <v>1</v>
      </c>
    </row>
    <row r="52" spans="1:24" s="22" customFormat="1" x14ac:dyDescent="0.25">
      <c r="A52" s="39">
        <f t="shared" si="12"/>
        <v>20</v>
      </c>
      <c r="B52" s="19" t="s">
        <v>541</v>
      </c>
      <c r="C52" s="99">
        <v>1968</v>
      </c>
      <c r="D52" s="23"/>
      <c r="E52" s="23"/>
      <c r="F52" s="176" t="s">
        <v>325</v>
      </c>
      <c r="G52" s="20">
        <v>5</v>
      </c>
      <c r="H52" s="20">
        <v>4</v>
      </c>
      <c r="I52" s="1">
        <v>6041.6</v>
      </c>
      <c r="J52" s="1">
        <f>SUM(K52:L52)</f>
        <v>3856.6</v>
      </c>
      <c r="K52" s="1">
        <v>0</v>
      </c>
      <c r="L52" s="1">
        <v>3856.6</v>
      </c>
      <c r="M52" s="1">
        <f>L52-436.6</f>
        <v>3420</v>
      </c>
      <c r="N52" s="21">
        <v>209</v>
      </c>
      <c r="O52" s="1">
        <f>'форма 3'!C52</f>
        <v>208256.4</v>
      </c>
      <c r="P52" s="1">
        <v>0</v>
      </c>
      <c r="Q52" s="1">
        <v>0</v>
      </c>
      <c r="R52" s="1">
        <v>0</v>
      </c>
      <c r="S52" s="1">
        <f>O52-P52-Q52-R52-T52</f>
        <v>197384.4</v>
      </c>
      <c r="T52" s="1">
        <v>10872</v>
      </c>
      <c r="U52" s="1">
        <f>O52/J52</f>
        <v>54</v>
      </c>
      <c r="V52" s="26">
        <f>41+13</f>
        <v>54</v>
      </c>
      <c r="W52" s="25" t="s">
        <v>315</v>
      </c>
      <c r="X52" s="35">
        <v>1</v>
      </c>
    </row>
    <row r="53" spans="1:24" s="22" customFormat="1" x14ac:dyDescent="0.25">
      <c r="A53" s="39">
        <f t="shared" si="12"/>
        <v>21</v>
      </c>
      <c r="B53" s="19" t="s">
        <v>84</v>
      </c>
      <c r="C53" s="102">
        <v>1958</v>
      </c>
      <c r="D53" s="102"/>
      <c r="E53" s="102"/>
      <c r="F53" s="24" t="s">
        <v>326</v>
      </c>
      <c r="G53" s="24">
        <v>2</v>
      </c>
      <c r="H53" s="24">
        <v>1</v>
      </c>
      <c r="I53" s="1">
        <v>1004.9</v>
      </c>
      <c r="J53" s="1">
        <f t="shared" si="9"/>
        <v>494.8</v>
      </c>
      <c r="K53" s="1">
        <v>0</v>
      </c>
      <c r="L53" s="1">
        <v>494.8</v>
      </c>
      <c r="M53" s="1">
        <v>377.6</v>
      </c>
      <c r="N53" s="21">
        <v>29</v>
      </c>
      <c r="O53" s="1">
        <f>'форма 3'!C53</f>
        <v>2642858.5</v>
      </c>
      <c r="P53" s="1">
        <v>0</v>
      </c>
      <c r="Q53" s="1">
        <v>0</v>
      </c>
      <c r="R53" s="1">
        <v>0</v>
      </c>
      <c r="S53" s="1">
        <f t="shared" si="10"/>
        <v>2508714.7599999998</v>
      </c>
      <c r="T53" s="1">
        <v>134143.74</v>
      </c>
      <c r="U53" s="1">
        <f t="shared" si="11"/>
        <v>5341.27</v>
      </c>
      <c r="V53" s="1">
        <v>7066</v>
      </c>
      <c r="W53" s="25" t="s">
        <v>315</v>
      </c>
      <c r="X53" s="35">
        <v>1</v>
      </c>
    </row>
    <row r="54" spans="1:24" s="22" customFormat="1" x14ac:dyDescent="0.25">
      <c r="A54" s="39">
        <f t="shared" si="12"/>
        <v>22</v>
      </c>
      <c r="B54" s="19" t="s">
        <v>542</v>
      </c>
      <c r="C54" s="99">
        <v>1967</v>
      </c>
      <c r="D54" s="23">
        <v>2010</v>
      </c>
      <c r="E54" s="23" t="s">
        <v>562</v>
      </c>
      <c r="F54" s="24" t="s">
        <v>325</v>
      </c>
      <c r="G54" s="20">
        <v>5</v>
      </c>
      <c r="H54" s="20">
        <v>4</v>
      </c>
      <c r="I54" s="1">
        <v>6049.4</v>
      </c>
      <c r="J54" s="1">
        <f>SUM(K54:L54)</f>
        <v>3853.4</v>
      </c>
      <c r="K54" s="1">
        <v>0</v>
      </c>
      <c r="L54" s="1">
        <v>3853.4</v>
      </c>
      <c r="M54" s="1">
        <v>3519.1</v>
      </c>
      <c r="N54" s="21">
        <v>192</v>
      </c>
      <c r="O54" s="1">
        <f>'форма 3'!C54</f>
        <v>208083.6</v>
      </c>
      <c r="P54" s="1">
        <v>0</v>
      </c>
      <c r="Q54" s="1">
        <v>0</v>
      </c>
      <c r="R54" s="1">
        <v>0</v>
      </c>
      <c r="S54" s="1">
        <f t="shared" si="10"/>
        <v>197817.43</v>
      </c>
      <c r="T54" s="1">
        <v>10266.17</v>
      </c>
      <c r="U54" s="1">
        <f t="shared" si="11"/>
        <v>54</v>
      </c>
      <c r="V54" s="26">
        <f>41+13</f>
        <v>54</v>
      </c>
      <c r="W54" s="25" t="s">
        <v>315</v>
      </c>
      <c r="X54" s="35">
        <v>1</v>
      </c>
    </row>
    <row r="55" spans="1:24" s="22" customFormat="1" x14ac:dyDescent="0.25">
      <c r="A55" s="39">
        <f t="shared" si="12"/>
        <v>23</v>
      </c>
      <c r="B55" s="19" t="s">
        <v>85</v>
      </c>
      <c r="C55" s="102">
        <v>1953</v>
      </c>
      <c r="D55" s="102">
        <v>1963</v>
      </c>
      <c r="E55" s="102" t="s">
        <v>561</v>
      </c>
      <c r="F55" s="24" t="s">
        <v>326</v>
      </c>
      <c r="G55" s="24">
        <v>2</v>
      </c>
      <c r="H55" s="24">
        <v>1</v>
      </c>
      <c r="I55" s="1">
        <v>913.2</v>
      </c>
      <c r="J55" s="1">
        <f t="shared" si="9"/>
        <v>439.67</v>
      </c>
      <c r="K55" s="1">
        <v>0</v>
      </c>
      <c r="L55" s="1">
        <v>439.67</v>
      </c>
      <c r="M55" s="1">
        <v>17.600000000000001</v>
      </c>
      <c r="N55" s="21">
        <v>9</v>
      </c>
      <c r="O55" s="1">
        <f>'форма 3'!C55</f>
        <v>2889196.05</v>
      </c>
      <c r="P55" s="1">
        <v>0</v>
      </c>
      <c r="Q55" s="1">
        <v>0</v>
      </c>
      <c r="R55" s="1">
        <v>0</v>
      </c>
      <c r="S55" s="1">
        <f t="shared" si="10"/>
        <v>2746652.51</v>
      </c>
      <c r="T55" s="1">
        <v>142543.54</v>
      </c>
      <c r="U55" s="1">
        <f t="shared" si="11"/>
        <v>6571.28</v>
      </c>
      <c r="V55" s="1">
        <v>7066</v>
      </c>
      <c r="W55" s="25" t="s">
        <v>315</v>
      </c>
      <c r="X55" s="35">
        <v>1</v>
      </c>
    </row>
    <row r="56" spans="1:24" s="22" customFormat="1" x14ac:dyDescent="0.25">
      <c r="A56" s="39">
        <f t="shared" si="12"/>
        <v>24</v>
      </c>
      <c r="B56" s="97" t="s">
        <v>86</v>
      </c>
      <c r="C56" s="102">
        <v>1958</v>
      </c>
      <c r="D56" s="102"/>
      <c r="E56" s="102"/>
      <c r="F56" s="24" t="s">
        <v>327</v>
      </c>
      <c r="G56" s="24">
        <v>2</v>
      </c>
      <c r="H56" s="24">
        <v>2</v>
      </c>
      <c r="I56" s="6">
        <v>1200.3</v>
      </c>
      <c r="J56" s="1">
        <f t="shared" si="9"/>
        <v>664.9</v>
      </c>
      <c r="K56" s="1">
        <v>0</v>
      </c>
      <c r="L56" s="1">
        <v>664.9</v>
      </c>
      <c r="M56" s="1">
        <v>598.69000000000005</v>
      </c>
      <c r="N56" s="21">
        <v>32</v>
      </c>
      <c r="O56" s="1">
        <f>'форма 3'!C56</f>
        <v>3279902.91</v>
      </c>
      <c r="P56" s="1">
        <v>0</v>
      </c>
      <c r="Q56" s="1">
        <v>0</v>
      </c>
      <c r="R56" s="1">
        <v>0</v>
      </c>
      <c r="S56" s="1">
        <f t="shared" si="10"/>
        <v>3118083.18</v>
      </c>
      <c r="T56" s="1">
        <v>161819.73000000001</v>
      </c>
      <c r="U56" s="1">
        <f t="shared" si="11"/>
        <v>4932.93</v>
      </c>
      <c r="V56" s="1">
        <v>7066</v>
      </c>
      <c r="W56" s="25" t="s">
        <v>315</v>
      </c>
      <c r="X56" s="35">
        <v>1</v>
      </c>
    </row>
    <row r="57" spans="1:24" s="22" customFormat="1" x14ac:dyDescent="0.25">
      <c r="A57" s="39">
        <f t="shared" si="12"/>
        <v>25</v>
      </c>
      <c r="B57" s="19" t="s">
        <v>543</v>
      </c>
      <c r="C57" s="99">
        <v>1954</v>
      </c>
      <c r="D57" s="23">
        <v>1980</v>
      </c>
      <c r="E57" s="23" t="s">
        <v>561</v>
      </c>
      <c r="F57" s="24" t="s">
        <v>328</v>
      </c>
      <c r="G57" s="20">
        <v>3</v>
      </c>
      <c r="H57" s="20">
        <v>3</v>
      </c>
      <c r="I57" s="1">
        <v>2567.3000000000002</v>
      </c>
      <c r="J57" s="1">
        <f t="shared" si="9"/>
        <v>1948</v>
      </c>
      <c r="K57" s="1">
        <v>235.2</v>
      </c>
      <c r="L57" s="1">
        <v>1712.8</v>
      </c>
      <c r="M57" s="1">
        <v>1652.1</v>
      </c>
      <c r="N57" s="21">
        <v>78</v>
      </c>
      <c r="O57" s="1">
        <f>'форма 3'!C57</f>
        <v>125815.03</v>
      </c>
      <c r="P57" s="1">
        <v>0</v>
      </c>
      <c r="Q57" s="1">
        <v>0</v>
      </c>
      <c r="R57" s="1">
        <v>0</v>
      </c>
      <c r="S57" s="1">
        <f>O57-P57-Q57-R57-T57</f>
        <v>104286.84</v>
      </c>
      <c r="T57" s="1">
        <v>21528.19</v>
      </c>
      <c r="U57" s="1">
        <f>O57/J57</f>
        <v>64.59</v>
      </c>
      <c r="V57" s="26">
        <f>164+60</f>
        <v>224</v>
      </c>
      <c r="W57" s="25" t="s">
        <v>315</v>
      </c>
      <c r="X57" s="35">
        <v>1</v>
      </c>
    </row>
    <row r="58" spans="1:24" s="22" customFormat="1" x14ac:dyDescent="0.25">
      <c r="A58" s="39">
        <f t="shared" si="12"/>
        <v>26</v>
      </c>
      <c r="B58" s="19" t="s">
        <v>87</v>
      </c>
      <c r="C58" s="102">
        <v>1954</v>
      </c>
      <c r="D58" s="102">
        <v>1996</v>
      </c>
      <c r="E58" s="102" t="s">
        <v>327</v>
      </c>
      <c r="F58" s="24" t="s">
        <v>328</v>
      </c>
      <c r="G58" s="24">
        <v>4</v>
      </c>
      <c r="H58" s="24">
        <v>2</v>
      </c>
      <c r="I58" s="6">
        <v>1799.8</v>
      </c>
      <c r="J58" s="1">
        <f t="shared" si="9"/>
        <v>1653.94</v>
      </c>
      <c r="K58" s="1">
        <v>0</v>
      </c>
      <c r="L58" s="1">
        <v>1653.94</v>
      </c>
      <c r="M58" s="1">
        <v>1584.37</v>
      </c>
      <c r="N58" s="21">
        <v>68</v>
      </c>
      <c r="O58" s="1">
        <f>'форма 3'!C58</f>
        <v>5025259.7300000004</v>
      </c>
      <c r="P58" s="1">
        <v>0</v>
      </c>
      <c r="Q58" s="1">
        <v>0</v>
      </c>
      <c r="R58" s="1">
        <v>0</v>
      </c>
      <c r="S58" s="1">
        <f t="shared" si="10"/>
        <v>4777249.8899999997</v>
      </c>
      <c r="T58" s="1">
        <v>248009.84</v>
      </c>
      <c r="U58" s="1">
        <f t="shared" si="11"/>
        <v>3038.36</v>
      </c>
      <c r="V58" s="1">
        <v>4728</v>
      </c>
      <c r="W58" s="25" t="s">
        <v>315</v>
      </c>
      <c r="X58" s="35">
        <v>1</v>
      </c>
    </row>
    <row r="59" spans="1:24" s="22" customFormat="1" x14ac:dyDescent="0.25">
      <c r="A59" s="39">
        <f t="shared" si="12"/>
        <v>27</v>
      </c>
      <c r="B59" s="19" t="s">
        <v>544</v>
      </c>
      <c r="C59" s="99">
        <v>1972</v>
      </c>
      <c r="D59" s="23">
        <v>1987</v>
      </c>
      <c r="E59" s="23" t="s">
        <v>327</v>
      </c>
      <c r="F59" s="24" t="s">
        <v>325</v>
      </c>
      <c r="G59" s="20">
        <v>5</v>
      </c>
      <c r="H59" s="20">
        <v>6</v>
      </c>
      <c r="I59" s="1">
        <v>5780.43</v>
      </c>
      <c r="J59" s="1">
        <f>SUM(K59:L59)</f>
        <v>4411.3599999999997</v>
      </c>
      <c r="K59" s="1">
        <v>0</v>
      </c>
      <c r="L59" s="1">
        <v>4411.3599999999997</v>
      </c>
      <c r="M59" s="1">
        <v>3987.31</v>
      </c>
      <c r="N59" s="21">
        <v>235</v>
      </c>
      <c r="O59" s="1">
        <f>'форма 3'!C59</f>
        <v>308444.15999999997</v>
      </c>
      <c r="P59" s="1">
        <v>0</v>
      </c>
      <c r="Q59" s="1">
        <v>0</v>
      </c>
      <c r="R59" s="1">
        <v>0</v>
      </c>
      <c r="S59" s="1">
        <f t="shared" si="10"/>
        <v>267745.08</v>
      </c>
      <c r="T59" s="1">
        <v>40699.08</v>
      </c>
      <c r="U59" s="1">
        <f t="shared" si="11"/>
        <v>69.92</v>
      </c>
      <c r="V59" s="26">
        <f>151+36</f>
        <v>187</v>
      </c>
      <c r="W59" s="25" t="s">
        <v>315</v>
      </c>
      <c r="X59" s="35">
        <v>1</v>
      </c>
    </row>
    <row r="60" spans="1:24" s="22" customFormat="1" x14ac:dyDescent="0.25">
      <c r="A60" s="39">
        <f t="shared" si="12"/>
        <v>28</v>
      </c>
      <c r="B60" s="19" t="s">
        <v>545</v>
      </c>
      <c r="C60" s="99">
        <v>1973</v>
      </c>
      <c r="D60" s="23"/>
      <c r="E60" s="23"/>
      <c r="F60" s="24" t="s">
        <v>325</v>
      </c>
      <c r="G60" s="20">
        <v>5</v>
      </c>
      <c r="H60" s="20">
        <v>6</v>
      </c>
      <c r="I60" s="1">
        <v>5918.67</v>
      </c>
      <c r="J60" s="1">
        <f>SUM(K60:L60)</f>
        <v>4412.43</v>
      </c>
      <c r="K60" s="1">
        <v>0</v>
      </c>
      <c r="L60" s="1">
        <v>4412.43</v>
      </c>
      <c r="M60" s="1">
        <v>3860.09</v>
      </c>
      <c r="N60" s="21">
        <v>242</v>
      </c>
      <c r="O60" s="1">
        <f>'форма 3'!C60</f>
        <v>313406.71999999997</v>
      </c>
      <c r="P60" s="1">
        <v>0</v>
      </c>
      <c r="Q60" s="1">
        <v>0</v>
      </c>
      <c r="R60" s="1">
        <v>0</v>
      </c>
      <c r="S60" s="1">
        <f>O60-P60-Q60-R60-T60</f>
        <v>272697.77</v>
      </c>
      <c r="T60" s="1">
        <v>40708.949999999997</v>
      </c>
      <c r="U60" s="1">
        <f>O60/J60</f>
        <v>71.03</v>
      </c>
      <c r="V60" s="26">
        <f>151+36</f>
        <v>187</v>
      </c>
      <c r="W60" s="25" t="s">
        <v>315</v>
      </c>
      <c r="X60" s="35">
        <v>1</v>
      </c>
    </row>
    <row r="61" spans="1:24" s="22" customFormat="1" x14ac:dyDescent="0.25">
      <c r="A61" s="39">
        <f t="shared" si="12"/>
        <v>29</v>
      </c>
      <c r="B61" s="19" t="s">
        <v>855</v>
      </c>
      <c r="C61" s="99">
        <v>1989</v>
      </c>
      <c r="D61" s="23"/>
      <c r="E61" s="23"/>
      <c r="F61" s="24" t="s">
        <v>325</v>
      </c>
      <c r="G61" s="20">
        <v>9</v>
      </c>
      <c r="H61" s="20">
        <v>5</v>
      </c>
      <c r="I61" s="1">
        <v>10498.1</v>
      </c>
      <c r="J61" s="1">
        <f>SUM(K61:L61)</f>
        <v>9363.7000000000007</v>
      </c>
      <c r="K61" s="1">
        <v>0</v>
      </c>
      <c r="L61" s="1">
        <v>9363.7000000000007</v>
      </c>
      <c r="M61" s="1">
        <v>8716.1</v>
      </c>
      <c r="N61" s="21">
        <v>452</v>
      </c>
      <c r="O61" s="1">
        <f>'форма 3'!C61</f>
        <v>8726960</v>
      </c>
      <c r="P61" s="1">
        <v>0</v>
      </c>
      <c r="Q61" s="1">
        <v>0</v>
      </c>
      <c r="R61" s="1">
        <v>0</v>
      </c>
      <c r="S61" s="1">
        <f>O61-P61-Q61-R61-T61</f>
        <v>8726960</v>
      </c>
      <c r="T61" s="1">
        <v>0</v>
      </c>
      <c r="U61" s="1">
        <f>O61/J61</f>
        <v>932</v>
      </c>
      <c r="V61" s="26">
        <f>(1708823+36569)*5/J61</f>
        <v>932</v>
      </c>
      <c r="W61" s="25" t="s">
        <v>315</v>
      </c>
      <c r="X61" s="35">
        <v>1</v>
      </c>
    </row>
    <row r="62" spans="1:24" s="22" customFormat="1" x14ac:dyDescent="0.25">
      <c r="A62" s="39">
        <f>A61+1</f>
        <v>30</v>
      </c>
      <c r="B62" s="19" t="s">
        <v>546</v>
      </c>
      <c r="C62" s="99">
        <v>1956</v>
      </c>
      <c r="D62" s="23">
        <v>1996</v>
      </c>
      <c r="E62" s="102" t="s">
        <v>330</v>
      </c>
      <c r="F62" s="24" t="s">
        <v>328</v>
      </c>
      <c r="G62" s="20">
        <v>3</v>
      </c>
      <c r="H62" s="20">
        <v>2</v>
      </c>
      <c r="I62" s="1">
        <v>3643.4</v>
      </c>
      <c r="J62" s="1">
        <f>SUM(K62:L62)</f>
        <v>2518.5</v>
      </c>
      <c r="K62" s="1">
        <v>275.2</v>
      </c>
      <c r="L62" s="1">
        <v>2243.3000000000002</v>
      </c>
      <c r="M62" s="1">
        <v>2243.3000000000002</v>
      </c>
      <c r="N62" s="21">
        <v>101</v>
      </c>
      <c r="O62" s="1">
        <f>'форма 3'!C62</f>
        <v>7605536.8399999999</v>
      </c>
      <c r="P62" s="1">
        <v>0</v>
      </c>
      <c r="Q62" s="1">
        <v>0</v>
      </c>
      <c r="R62" s="1">
        <v>0</v>
      </c>
      <c r="S62" s="1">
        <f>O62-P62-Q62-R62-T62</f>
        <v>6990228.1399999997</v>
      </c>
      <c r="T62" s="1">
        <v>615308.69999999995</v>
      </c>
      <c r="U62" s="1">
        <f>O62/J62</f>
        <v>3019.87</v>
      </c>
      <c r="V62" s="26">
        <f>164+60+4629+99</f>
        <v>4952</v>
      </c>
      <c r="W62" s="25" t="s">
        <v>315</v>
      </c>
      <c r="X62" s="35">
        <v>1</v>
      </c>
    </row>
    <row r="63" spans="1:24" s="22" customFormat="1" x14ac:dyDescent="0.25">
      <c r="A63" s="39">
        <f t="shared" si="12"/>
        <v>31</v>
      </c>
      <c r="B63" s="97" t="s">
        <v>88</v>
      </c>
      <c r="C63" s="102">
        <v>1953</v>
      </c>
      <c r="D63" s="102">
        <v>1966</v>
      </c>
      <c r="E63" s="102" t="s">
        <v>561</v>
      </c>
      <c r="F63" s="24" t="s">
        <v>326</v>
      </c>
      <c r="G63" s="24">
        <v>2</v>
      </c>
      <c r="H63" s="24">
        <v>1</v>
      </c>
      <c r="I63" s="6">
        <v>909.3</v>
      </c>
      <c r="J63" s="1">
        <f t="shared" si="9"/>
        <v>530.29999999999995</v>
      </c>
      <c r="K63" s="1">
        <v>0</v>
      </c>
      <c r="L63" s="1">
        <v>530.29999999999995</v>
      </c>
      <c r="M63" s="1">
        <v>530.29999999999995</v>
      </c>
      <c r="N63" s="21">
        <v>26</v>
      </c>
      <c r="O63" s="1">
        <f>'форма 3'!C63</f>
        <v>3086800.55</v>
      </c>
      <c r="P63" s="1"/>
      <c r="Q63" s="1">
        <v>0</v>
      </c>
      <c r="R63" s="1">
        <v>0</v>
      </c>
      <c r="S63" s="1">
        <f t="shared" si="10"/>
        <v>2932808.95</v>
      </c>
      <c r="T63" s="1">
        <v>153991.6</v>
      </c>
      <c r="U63" s="1">
        <f t="shared" si="11"/>
        <v>5820.86</v>
      </c>
      <c r="V63" s="1">
        <v>7066</v>
      </c>
      <c r="W63" s="111" t="s">
        <v>315</v>
      </c>
      <c r="X63" s="35">
        <v>1</v>
      </c>
    </row>
    <row r="64" spans="1:24" s="22" customFormat="1" x14ac:dyDescent="0.25">
      <c r="A64" s="39">
        <f t="shared" si="12"/>
        <v>32</v>
      </c>
      <c r="B64" s="19" t="s">
        <v>547</v>
      </c>
      <c r="C64" s="99">
        <v>1979</v>
      </c>
      <c r="D64" s="23">
        <v>2010</v>
      </c>
      <c r="E64" s="102" t="s">
        <v>327</v>
      </c>
      <c r="F64" s="24" t="s">
        <v>325</v>
      </c>
      <c r="G64" s="20">
        <v>9</v>
      </c>
      <c r="H64" s="20">
        <v>5</v>
      </c>
      <c r="I64" s="1">
        <v>13108.4</v>
      </c>
      <c r="J64" s="1">
        <f t="shared" si="9"/>
        <v>9392</v>
      </c>
      <c r="K64" s="1">
        <v>0</v>
      </c>
      <c r="L64" s="1">
        <v>9392</v>
      </c>
      <c r="M64" s="1">
        <v>8672.2000000000007</v>
      </c>
      <c r="N64" s="21">
        <v>448</v>
      </c>
      <c r="O64" s="1">
        <f>'форма 3'!C64</f>
        <v>8158816.54</v>
      </c>
      <c r="P64" s="1">
        <v>0</v>
      </c>
      <c r="Q64" s="1">
        <v>0</v>
      </c>
      <c r="R64" s="1">
        <v>0</v>
      </c>
      <c r="S64" s="1">
        <f t="shared" si="10"/>
        <v>7727640.0499999998</v>
      </c>
      <c r="T64" s="1">
        <v>431176.49</v>
      </c>
      <c r="U64" s="1">
        <f>O64/J64</f>
        <v>868.7</v>
      </c>
      <c r="V64" s="26">
        <f>(1708823+2500+36569)*5/J64</f>
        <v>930.52</v>
      </c>
      <c r="W64" s="25" t="s">
        <v>315</v>
      </c>
      <c r="X64" s="35">
        <v>1</v>
      </c>
    </row>
    <row r="65" spans="1:24" s="22" customFormat="1" x14ac:dyDescent="0.25">
      <c r="A65" s="39">
        <f t="shared" si="12"/>
        <v>33</v>
      </c>
      <c r="B65" s="19" t="s">
        <v>548</v>
      </c>
      <c r="C65" s="99">
        <v>1985</v>
      </c>
      <c r="D65" s="23"/>
      <c r="E65" s="23"/>
      <c r="F65" s="24" t="s">
        <v>325</v>
      </c>
      <c r="G65" s="20">
        <v>6</v>
      </c>
      <c r="H65" s="20">
        <v>9</v>
      </c>
      <c r="I65" s="1">
        <v>7362.7</v>
      </c>
      <c r="J65" s="1">
        <f>SUM(K65:L65)</f>
        <v>6463.7</v>
      </c>
      <c r="K65" s="1">
        <v>206.1</v>
      </c>
      <c r="L65" s="1">
        <v>6257.6</v>
      </c>
      <c r="M65" s="1">
        <v>6001.56</v>
      </c>
      <c r="N65" s="21">
        <v>337</v>
      </c>
      <c r="O65" s="1">
        <f>'форма 3'!C65</f>
        <v>1534659.59</v>
      </c>
      <c r="P65" s="1">
        <v>0</v>
      </c>
      <c r="Q65" s="1">
        <v>0</v>
      </c>
      <c r="R65" s="1">
        <v>0</v>
      </c>
      <c r="S65" s="1">
        <f>O65-P65-Q65-R65-T65</f>
        <v>1448424.29</v>
      </c>
      <c r="T65" s="1">
        <v>86235.3</v>
      </c>
      <c r="U65" s="1">
        <f>O65/J65</f>
        <v>237.43</v>
      </c>
      <c r="V65" s="26">
        <f>(1708823+2500+36569)*1/J65</f>
        <v>270.42</v>
      </c>
      <c r="W65" s="25" t="s">
        <v>315</v>
      </c>
      <c r="X65" s="35">
        <v>1</v>
      </c>
    </row>
    <row r="66" spans="1:24" s="22" customFormat="1" x14ac:dyDescent="0.25">
      <c r="A66" s="39">
        <f t="shared" si="12"/>
        <v>34</v>
      </c>
      <c r="B66" s="19" t="s">
        <v>549</v>
      </c>
      <c r="C66" s="99">
        <v>1987</v>
      </c>
      <c r="D66" s="23">
        <v>1996</v>
      </c>
      <c r="E66" s="23" t="s">
        <v>327</v>
      </c>
      <c r="F66" s="24" t="s">
        <v>325</v>
      </c>
      <c r="G66" s="20">
        <v>9</v>
      </c>
      <c r="H66" s="20">
        <v>8</v>
      </c>
      <c r="I66" s="1">
        <v>20250.099999999999</v>
      </c>
      <c r="J66" s="1">
        <f>SUM(K66:L66)</f>
        <v>14913.6</v>
      </c>
      <c r="K66" s="1">
        <v>0</v>
      </c>
      <c r="L66" s="1">
        <v>14913.6</v>
      </c>
      <c r="M66" s="1">
        <v>14314.72</v>
      </c>
      <c r="N66" s="21">
        <v>697</v>
      </c>
      <c r="O66" s="1">
        <f>'форма 3'!C66</f>
        <v>13038690.26</v>
      </c>
      <c r="P66" s="1">
        <v>0</v>
      </c>
      <c r="Q66" s="1">
        <v>0</v>
      </c>
      <c r="R66" s="1">
        <v>0</v>
      </c>
      <c r="S66" s="1">
        <f>O66-P66-Q66-R66-T66</f>
        <v>12348807.890000001</v>
      </c>
      <c r="T66" s="1">
        <v>689882.37</v>
      </c>
      <c r="U66" s="1">
        <f>O66/J66</f>
        <v>874.28</v>
      </c>
      <c r="V66" s="26">
        <f>(1708823+2500+36569)*8/J66</f>
        <v>937.61</v>
      </c>
      <c r="W66" s="25" t="s">
        <v>315</v>
      </c>
      <c r="X66" s="35">
        <v>1</v>
      </c>
    </row>
    <row r="67" spans="1:24" s="22" customFormat="1" x14ac:dyDescent="0.25">
      <c r="A67" s="39">
        <f t="shared" si="12"/>
        <v>35</v>
      </c>
      <c r="B67" s="19" t="s">
        <v>550</v>
      </c>
      <c r="C67" s="99">
        <v>1952</v>
      </c>
      <c r="D67" s="23">
        <v>1984</v>
      </c>
      <c r="E67" s="23" t="s">
        <v>561</v>
      </c>
      <c r="F67" s="24" t="s">
        <v>328</v>
      </c>
      <c r="G67" s="20">
        <v>2</v>
      </c>
      <c r="H67" s="20">
        <v>2</v>
      </c>
      <c r="I67" s="1">
        <v>978.9</v>
      </c>
      <c r="J67" s="1">
        <f>SUM(K67:L67)</f>
        <v>889.1</v>
      </c>
      <c r="K67" s="1">
        <v>0</v>
      </c>
      <c r="L67" s="1">
        <v>889.1</v>
      </c>
      <c r="M67" s="1">
        <v>856.92</v>
      </c>
      <c r="N67" s="21">
        <v>38</v>
      </c>
      <c r="O67" s="1">
        <f>'форма 3'!C67</f>
        <v>82016.800000000003</v>
      </c>
      <c r="P67" s="1">
        <v>0</v>
      </c>
      <c r="Q67" s="1">
        <v>0</v>
      </c>
      <c r="R67" s="1">
        <v>0</v>
      </c>
      <c r="S67" s="1">
        <f>O67-P67-Q67-R67-T67</f>
        <v>70875.009999999995</v>
      </c>
      <c r="T67" s="1">
        <v>11141.79</v>
      </c>
      <c r="U67" s="1">
        <f>O67/J67</f>
        <v>92.25</v>
      </c>
      <c r="V67" s="1">
        <f>164+90</f>
        <v>254</v>
      </c>
      <c r="W67" s="25" t="s">
        <v>315</v>
      </c>
      <c r="X67" s="35">
        <v>1</v>
      </c>
    </row>
    <row r="68" spans="1:24" s="22" customFormat="1" x14ac:dyDescent="0.25">
      <c r="A68" s="39">
        <f t="shared" si="12"/>
        <v>36</v>
      </c>
      <c r="B68" s="19" t="s">
        <v>551</v>
      </c>
      <c r="C68" s="99">
        <v>1972</v>
      </c>
      <c r="D68" s="23">
        <v>1997</v>
      </c>
      <c r="E68" s="23" t="s">
        <v>327</v>
      </c>
      <c r="F68" s="24" t="s">
        <v>325</v>
      </c>
      <c r="G68" s="20">
        <v>5</v>
      </c>
      <c r="H68" s="20">
        <v>6</v>
      </c>
      <c r="I68" s="1">
        <v>5724.95</v>
      </c>
      <c r="J68" s="1">
        <f>SUM(K68:L68)</f>
        <v>4363.92</v>
      </c>
      <c r="K68" s="1">
        <v>0</v>
      </c>
      <c r="L68" s="1">
        <v>4363.92</v>
      </c>
      <c r="M68" s="1">
        <v>4051.29</v>
      </c>
      <c r="N68" s="21">
        <v>232</v>
      </c>
      <c r="O68" s="1">
        <f>'форма 3'!C68</f>
        <v>279856.42</v>
      </c>
      <c r="P68" s="1">
        <v>0</v>
      </c>
      <c r="Q68" s="1">
        <v>0</v>
      </c>
      <c r="R68" s="1">
        <v>0</v>
      </c>
      <c r="S68" s="1">
        <f>O68-P68-Q68-R68-T68</f>
        <v>239595.02</v>
      </c>
      <c r="T68" s="1">
        <v>40261.4</v>
      </c>
      <c r="U68" s="1">
        <f>O68/J68</f>
        <v>64.13</v>
      </c>
      <c r="V68" s="26">
        <f>151+36</f>
        <v>187</v>
      </c>
      <c r="W68" s="25" t="s">
        <v>315</v>
      </c>
      <c r="X68" s="35">
        <v>1</v>
      </c>
    </row>
    <row r="69" spans="1:24" s="22" customFormat="1" x14ac:dyDescent="0.25">
      <c r="A69" s="39">
        <f t="shared" si="12"/>
        <v>37</v>
      </c>
      <c r="B69" s="19" t="s">
        <v>89</v>
      </c>
      <c r="C69" s="102">
        <v>1958</v>
      </c>
      <c r="D69" s="102"/>
      <c r="E69" s="102"/>
      <c r="F69" s="24" t="s">
        <v>327</v>
      </c>
      <c r="G69" s="24">
        <v>2</v>
      </c>
      <c r="H69" s="24">
        <v>2</v>
      </c>
      <c r="I69" s="6">
        <v>1193.5</v>
      </c>
      <c r="J69" s="1">
        <f t="shared" si="9"/>
        <v>663.8</v>
      </c>
      <c r="K69" s="1">
        <v>0</v>
      </c>
      <c r="L69" s="1">
        <v>663.8</v>
      </c>
      <c r="M69" s="1">
        <v>608.4</v>
      </c>
      <c r="N69" s="21">
        <v>28</v>
      </c>
      <c r="O69" s="1">
        <f>'форма 3'!C69</f>
        <v>3336860.69</v>
      </c>
      <c r="P69" s="1">
        <v>0</v>
      </c>
      <c r="Q69" s="1">
        <v>0</v>
      </c>
      <c r="R69" s="1">
        <v>0</v>
      </c>
      <c r="S69" s="1">
        <f t="shared" si="10"/>
        <v>3170465.45</v>
      </c>
      <c r="T69" s="1">
        <v>166395.24</v>
      </c>
      <c r="U69" s="1">
        <f t="shared" si="11"/>
        <v>5026.91</v>
      </c>
      <c r="V69" s="1">
        <v>7066</v>
      </c>
      <c r="W69" s="25" t="s">
        <v>315</v>
      </c>
      <c r="X69" s="35">
        <v>1</v>
      </c>
    </row>
    <row r="70" spans="1:24" s="22" customFormat="1" x14ac:dyDescent="0.25">
      <c r="A70" s="39">
        <f t="shared" si="12"/>
        <v>38</v>
      </c>
      <c r="B70" s="19" t="s">
        <v>90</v>
      </c>
      <c r="C70" s="102">
        <v>1955</v>
      </c>
      <c r="D70" s="102"/>
      <c r="E70" s="102"/>
      <c r="F70" s="24" t="s">
        <v>328</v>
      </c>
      <c r="G70" s="24">
        <v>2</v>
      </c>
      <c r="H70" s="24">
        <v>2</v>
      </c>
      <c r="I70" s="6">
        <v>1442</v>
      </c>
      <c r="J70" s="1">
        <f t="shared" si="9"/>
        <v>892.1</v>
      </c>
      <c r="K70" s="1">
        <v>0</v>
      </c>
      <c r="L70" s="1">
        <v>892.1</v>
      </c>
      <c r="M70" s="1">
        <v>861.68</v>
      </c>
      <c r="N70" s="21">
        <v>58</v>
      </c>
      <c r="O70" s="1">
        <f>'форма 3'!C70</f>
        <v>2100895.5</v>
      </c>
      <c r="P70" s="1">
        <v>0</v>
      </c>
      <c r="Q70" s="1">
        <v>0</v>
      </c>
      <c r="R70" s="1">
        <v>0</v>
      </c>
      <c r="S70" s="1">
        <f t="shared" si="10"/>
        <v>1997244.16</v>
      </c>
      <c r="T70" s="1">
        <v>103651.34</v>
      </c>
      <c r="U70" s="1">
        <f t="shared" si="11"/>
        <v>2355</v>
      </c>
      <c r="V70" s="1">
        <v>2355</v>
      </c>
      <c r="W70" s="25" t="s">
        <v>315</v>
      </c>
      <c r="X70" s="35">
        <v>1</v>
      </c>
    </row>
    <row r="71" spans="1:24" s="22" customFormat="1" x14ac:dyDescent="0.25">
      <c r="A71" s="39">
        <f t="shared" si="12"/>
        <v>39</v>
      </c>
      <c r="B71" s="19" t="s">
        <v>552</v>
      </c>
      <c r="C71" s="99">
        <v>1909</v>
      </c>
      <c r="D71" s="23">
        <v>1998</v>
      </c>
      <c r="E71" s="23" t="s">
        <v>327</v>
      </c>
      <c r="F71" s="24" t="s">
        <v>326</v>
      </c>
      <c r="G71" s="20">
        <v>2</v>
      </c>
      <c r="H71" s="20">
        <v>1</v>
      </c>
      <c r="I71" s="1">
        <v>587</v>
      </c>
      <c r="J71" s="1">
        <f t="shared" si="9"/>
        <v>522.5</v>
      </c>
      <c r="K71" s="1">
        <v>0</v>
      </c>
      <c r="L71" s="1">
        <v>522.5</v>
      </c>
      <c r="M71" s="1">
        <v>163.6</v>
      </c>
      <c r="N71" s="21">
        <v>37</v>
      </c>
      <c r="O71" s="1">
        <f>'форма 3'!C71</f>
        <v>1035374.34</v>
      </c>
      <c r="P71" s="1">
        <v>0</v>
      </c>
      <c r="Q71" s="1">
        <v>0</v>
      </c>
      <c r="R71" s="1">
        <v>0</v>
      </c>
      <c r="S71" s="1">
        <f t="shared" si="10"/>
        <v>945510.67</v>
      </c>
      <c r="T71" s="1">
        <v>89863.67</v>
      </c>
      <c r="U71" s="1">
        <f>O71/J71</f>
        <v>1981.58</v>
      </c>
      <c r="V71" s="1">
        <f>3413+73</f>
        <v>3486</v>
      </c>
      <c r="W71" s="25" t="s">
        <v>315</v>
      </c>
      <c r="X71" s="35">
        <v>1</v>
      </c>
    </row>
    <row r="72" spans="1:24" s="22" customFormat="1" x14ac:dyDescent="0.25">
      <c r="A72" s="39">
        <f t="shared" si="12"/>
        <v>40</v>
      </c>
      <c r="B72" s="19" t="s">
        <v>553</v>
      </c>
      <c r="C72" s="99">
        <v>1930</v>
      </c>
      <c r="D72" s="23"/>
      <c r="E72" s="23"/>
      <c r="F72" s="24" t="s">
        <v>326</v>
      </c>
      <c r="G72" s="20">
        <v>2</v>
      </c>
      <c r="H72" s="20">
        <v>2</v>
      </c>
      <c r="I72" s="1">
        <v>502.9</v>
      </c>
      <c r="J72" s="1">
        <f t="shared" si="9"/>
        <v>461.9</v>
      </c>
      <c r="K72" s="1">
        <v>0</v>
      </c>
      <c r="L72" s="1">
        <v>461.9</v>
      </c>
      <c r="M72" s="1">
        <v>116.1</v>
      </c>
      <c r="N72" s="21">
        <v>11</v>
      </c>
      <c r="O72" s="1">
        <f>'форма 3'!C72</f>
        <v>971452.31</v>
      </c>
      <c r="P72" s="1">
        <v>0</v>
      </c>
      <c r="Q72" s="1">
        <v>0</v>
      </c>
      <c r="R72" s="1">
        <v>0</v>
      </c>
      <c r="S72" s="1">
        <f t="shared" si="10"/>
        <v>892011.11</v>
      </c>
      <c r="T72" s="1">
        <v>79441.2</v>
      </c>
      <c r="U72" s="1">
        <f>O72/J72</f>
        <v>2103.17</v>
      </c>
      <c r="V72" s="1">
        <f>3413+73</f>
        <v>3486</v>
      </c>
      <c r="W72" s="25" t="s">
        <v>315</v>
      </c>
      <c r="X72" s="35">
        <v>1</v>
      </c>
    </row>
    <row r="73" spans="1:24" s="22" customFormat="1" x14ac:dyDescent="0.25">
      <c r="A73" s="201" t="s">
        <v>29</v>
      </c>
      <c r="B73" s="201"/>
      <c r="C73" s="27" t="s">
        <v>16</v>
      </c>
      <c r="D73" s="27" t="s">
        <v>16</v>
      </c>
      <c r="E73" s="27" t="s">
        <v>16</v>
      </c>
      <c r="F73" s="27" t="s">
        <v>16</v>
      </c>
      <c r="G73" s="27" t="s">
        <v>16</v>
      </c>
      <c r="H73" s="27" t="s">
        <v>16</v>
      </c>
      <c r="I73" s="28">
        <f>SUM(I74:I94)</f>
        <v>101287</v>
      </c>
      <c r="J73" s="29">
        <f t="shared" ref="J73:T73" si="13">SUM(J74:J94)</f>
        <v>79723.73</v>
      </c>
      <c r="K73" s="29">
        <f t="shared" si="13"/>
        <v>3018.88</v>
      </c>
      <c r="L73" s="29">
        <f t="shared" si="13"/>
        <v>76704.850000000006</v>
      </c>
      <c r="M73" s="29">
        <f t="shared" si="13"/>
        <v>73149.13</v>
      </c>
      <c r="N73" s="30">
        <f t="shared" si="13"/>
        <v>3902</v>
      </c>
      <c r="O73" s="29">
        <f t="shared" si="13"/>
        <v>63666188.759999998</v>
      </c>
      <c r="P73" s="29">
        <f t="shared" si="13"/>
        <v>0</v>
      </c>
      <c r="Q73" s="29">
        <f t="shared" si="13"/>
        <v>0</v>
      </c>
      <c r="R73" s="29">
        <f t="shared" si="13"/>
        <v>0</v>
      </c>
      <c r="S73" s="29">
        <f t="shared" si="13"/>
        <v>60507715.590000004</v>
      </c>
      <c r="T73" s="1">
        <f t="shared" si="13"/>
        <v>3158473.17</v>
      </c>
      <c r="U73" s="1" t="s">
        <v>16</v>
      </c>
      <c r="V73" s="1" t="s">
        <v>16</v>
      </c>
      <c r="W73" s="1" t="s">
        <v>16</v>
      </c>
      <c r="X73" s="1" t="s">
        <v>16</v>
      </c>
    </row>
    <row r="74" spans="1:24" s="22" customFormat="1" x14ac:dyDescent="0.25">
      <c r="A74" s="112">
        <v>1</v>
      </c>
      <c r="B74" s="2" t="s">
        <v>490</v>
      </c>
      <c r="C74" s="27">
        <v>1971</v>
      </c>
      <c r="D74" s="27">
        <v>2008</v>
      </c>
      <c r="E74" s="27" t="s">
        <v>561</v>
      </c>
      <c r="F74" s="24" t="s">
        <v>327</v>
      </c>
      <c r="G74" s="27">
        <v>2</v>
      </c>
      <c r="H74" s="27">
        <v>2</v>
      </c>
      <c r="I74" s="28">
        <v>772.9</v>
      </c>
      <c r="J74" s="1">
        <f t="shared" ref="J74:J94" si="14">SUM(K74:L74)</f>
        <v>714.7</v>
      </c>
      <c r="K74" s="29">
        <v>0</v>
      </c>
      <c r="L74" s="29">
        <v>714.7</v>
      </c>
      <c r="M74" s="29">
        <v>567.9</v>
      </c>
      <c r="N74" s="30">
        <v>34</v>
      </c>
      <c r="O74" s="1">
        <f>'форма 3'!C74</f>
        <v>69371.58</v>
      </c>
      <c r="P74" s="29">
        <v>0</v>
      </c>
      <c r="Q74" s="29">
        <v>0</v>
      </c>
      <c r="R74" s="29">
        <v>0</v>
      </c>
      <c r="S74" s="1">
        <f t="shared" si="10"/>
        <v>60300.15</v>
      </c>
      <c r="T74" s="1">
        <v>9071.43</v>
      </c>
      <c r="U74" s="1">
        <f t="shared" si="11"/>
        <v>97.06</v>
      </c>
      <c r="V74" s="1">
        <v>250</v>
      </c>
      <c r="W74" s="1" t="s">
        <v>315</v>
      </c>
      <c r="X74" s="21">
        <v>1</v>
      </c>
    </row>
    <row r="75" spans="1:24" s="22" customFormat="1" x14ac:dyDescent="0.25">
      <c r="A75" s="112">
        <v>2</v>
      </c>
      <c r="B75" s="2" t="s">
        <v>502</v>
      </c>
      <c r="C75" s="27">
        <v>1969</v>
      </c>
      <c r="D75" s="27">
        <v>2008</v>
      </c>
      <c r="E75" s="27" t="s">
        <v>561</v>
      </c>
      <c r="F75" s="24" t="s">
        <v>327</v>
      </c>
      <c r="G75" s="27">
        <v>2</v>
      </c>
      <c r="H75" s="27">
        <v>2</v>
      </c>
      <c r="I75" s="28">
        <v>774.1</v>
      </c>
      <c r="J75" s="1">
        <f t="shared" si="14"/>
        <v>712.5</v>
      </c>
      <c r="K75" s="29">
        <v>0</v>
      </c>
      <c r="L75" s="29">
        <v>712.5</v>
      </c>
      <c r="M75" s="29">
        <v>619.1</v>
      </c>
      <c r="N75" s="30">
        <v>35</v>
      </c>
      <c r="O75" s="1">
        <f>'форма 3'!C75</f>
        <v>70511.59</v>
      </c>
      <c r="P75" s="29">
        <v>0</v>
      </c>
      <c r="Q75" s="29">
        <v>0</v>
      </c>
      <c r="R75" s="29">
        <v>0</v>
      </c>
      <c r="S75" s="1">
        <f t="shared" si="10"/>
        <v>61468.09</v>
      </c>
      <c r="T75" s="1">
        <v>9043.5</v>
      </c>
      <c r="U75" s="1">
        <f t="shared" si="11"/>
        <v>98.96</v>
      </c>
      <c r="V75" s="1">
        <v>250</v>
      </c>
      <c r="W75" s="1" t="s">
        <v>315</v>
      </c>
      <c r="X75" s="21">
        <v>1</v>
      </c>
    </row>
    <row r="76" spans="1:24" s="61" customFormat="1" x14ac:dyDescent="0.25">
      <c r="A76" s="112">
        <v>3</v>
      </c>
      <c r="B76" s="2" t="s">
        <v>91</v>
      </c>
      <c r="C76" s="27">
        <v>1971</v>
      </c>
      <c r="D76" s="112"/>
      <c r="E76" s="112"/>
      <c r="F76" s="24" t="s">
        <v>327</v>
      </c>
      <c r="G76" s="27">
        <v>4</v>
      </c>
      <c r="H76" s="27">
        <v>4</v>
      </c>
      <c r="I76" s="28">
        <v>2860.4</v>
      </c>
      <c r="J76" s="1">
        <f t="shared" si="14"/>
        <v>2533.3000000000002</v>
      </c>
      <c r="K76" s="1">
        <v>89.5</v>
      </c>
      <c r="L76" s="1">
        <v>2443.8000000000002</v>
      </c>
      <c r="M76" s="1">
        <v>2301.8000000000002</v>
      </c>
      <c r="N76" s="32">
        <v>155</v>
      </c>
      <c r="O76" s="1">
        <f>'форма 3'!C76</f>
        <v>4444838.0199999996</v>
      </c>
      <c r="P76" s="1">
        <v>0</v>
      </c>
      <c r="Q76" s="1">
        <v>0</v>
      </c>
      <c r="R76" s="1">
        <v>0</v>
      </c>
      <c r="S76" s="1">
        <f t="shared" ref="S76:S94" si="15">O76-P76-Q76-R76-T76</f>
        <v>4201558.7699999996</v>
      </c>
      <c r="T76" s="1">
        <v>243279.25</v>
      </c>
      <c r="U76" s="1">
        <f t="shared" si="11"/>
        <v>1754.56</v>
      </c>
      <c r="V76" s="1">
        <v>3045</v>
      </c>
      <c r="W76" s="25" t="s">
        <v>315</v>
      </c>
      <c r="X76" s="35">
        <v>1</v>
      </c>
    </row>
    <row r="77" spans="1:24" s="22" customFormat="1" x14ac:dyDescent="0.25">
      <c r="A77" s="112">
        <v>4</v>
      </c>
      <c r="B77" s="2" t="s">
        <v>92</v>
      </c>
      <c r="C77" s="27">
        <v>1972</v>
      </c>
      <c r="D77" s="112"/>
      <c r="E77" s="112"/>
      <c r="F77" s="24" t="s">
        <v>325</v>
      </c>
      <c r="G77" s="27">
        <v>5</v>
      </c>
      <c r="H77" s="27">
        <v>4</v>
      </c>
      <c r="I77" s="28">
        <v>3629.1</v>
      </c>
      <c r="J77" s="1">
        <f t="shared" si="14"/>
        <v>3274.5</v>
      </c>
      <c r="K77" s="1">
        <v>0</v>
      </c>
      <c r="L77" s="1">
        <v>3274.5</v>
      </c>
      <c r="M77" s="1">
        <v>3056.7</v>
      </c>
      <c r="N77" s="32">
        <v>165</v>
      </c>
      <c r="O77" s="1">
        <f>'форма 3'!C77</f>
        <v>5913429.3399999999</v>
      </c>
      <c r="P77" s="1">
        <v>0</v>
      </c>
      <c r="Q77" s="1">
        <v>0</v>
      </c>
      <c r="R77" s="1">
        <v>0</v>
      </c>
      <c r="S77" s="1">
        <f t="shared" si="15"/>
        <v>5589476.1699999999</v>
      </c>
      <c r="T77" s="1">
        <v>323953.17</v>
      </c>
      <c r="U77" s="1">
        <f t="shared" ref="U77:U94" si="16">O77/J77</f>
        <v>1805.9</v>
      </c>
      <c r="V77" s="1">
        <v>3045</v>
      </c>
      <c r="W77" s="25" t="s">
        <v>315</v>
      </c>
      <c r="X77" s="35">
        <v>1</v>
      </c>
    </row>
    <row r="78" spans="1:24" s="22" customFormat="1" x14ac:dyDescent="0.25">
      <c r="A78" s="112">
        <v>5</v>
      </c>
      <c r="B78" s="2" t="s">
        <v>400</v>
      </c>
      <c r="C78" s="27">
        <v>1973</v>
      </c>
      <c r="D78" s="112">
        <v>2010</v>
      </c>
      <c r="E78" s="112" t="s">
        <v>327</v>
      </c>
      <c r="F78" s="24" t="s">
        <v>327</v>
      </c>
      <c r="G78" s="27">
        <v>2</v>
      </c>
      <c r="H78" s="27">
        <v>2</v>
      </c>
      <c r="I78" s="28">
        <v>806.9</v>
      </c>
      <c r="J78" s="28">
        <f t="shared" si="14"/>
        <v>745.9</v>
      </c>
      <c r="K78" s="28">
        <v>0</v>
      </c>
      <c r="L78" s="28">
        <v>745.9</v>
      </c>
      <c r="M78" s="28">
        <v>559.29999999999995</v>
      </c>
      <c r="N78" s="32">
        <v>48</v>
      </c>
      <c r="O78" s="1">
        <f>'форма 3'!C78</f>
        <v>410305.29</v>
      </c>
      <c r="P78" s="1">
        <v>0</v>
      </c>
      <c r="Q78" s="1">
        <v>0</v>
      </c>
      <c r="R78" s="1">
        <v>0</v>
      </c>
      <c r="S78" s="1">
        <f t="shared" si="15"/>
        <v>389473.87</v>
      </c>
      <c r="T78" s="1">
        <v>20831.419999999998</v>
      </c>
      <c r="U78" s="1">
        <f t="shared" si="16"/>
        <v>550.08000000000004</v>
      </c>
      <c r="V78" s="1">
        <v>610</v>
      </c>
      <c r="W78" s="25" t="s">
        <v>315</v>
      </c>
      <c r="X78" s="35">
        <v>1</v>
      </c>
    </row>
    <row r="79" spans="1:24" s="22" customFormat="1" x14ac:dyDescent="0.25">
      <c r="A79" s="112">
        <v>6</v>
      </c>
      <c r="B79" s="2" t="s">
        <v>93</v>
      </c>
      <c r="C79" s="27">
        <v>1982</v>
      </c>
      <c r="D79" s="112">
        <v>2012</v>
      </c>
      <c r="E79" s="112" t="s">
        <v>327</v>
      </c>
      <c r="F79" s="24" t="s">
        <v>327</v>
      </c>
      <c r="G79" s="27">
        <v>9</v>
      </c>
      <c r="H79" s="27">
        <v>2</v>
      </c>
      <c r="I79" s="28">
        <v>5442.5</v>
      </c>
      <c r="J79" s="28">
        <f t="shared" si="14"/>
        <v>4516.3999999999996</v>
      </c>
      <c r="K79" s="28">
        <v>0</v>
      </c>
      <c r="L79" s="28">
        <v>4516.3999999999996</v>
      </c>
      <c r="M79" s="28">
        <v>4171.1000000000004</v>
      </c>
      <c r="N79" s="32">
        <v>201</v>
      </c>
      <c r="O79" s="1">
        <f>'форма 3'!C79</f>
        <v>1288936.32</v>
      </c>
      <c r="P79" s="1">
        <v>0</v>
      </c>
      <c r="Q79" s="1">
        <v>0</v>
      </c>
      <c r="R79" s="1">
        <v>0</v>
      </c>
      <c r="S79" s="1">
        <f t="shared" si="15"/>
        <v>1217305.6599999999</v>
      </c>
      <c r="T79" s="1">
        <v>71630.66</v>
      </c>
      <c r="U79" s="1">
        <f t="shared" si="16"/>
        <v>285.39</v>
      </c>
      <c r="V79" s="1">
        <v>1667</v>
      </c>
      <c r="W79" s="25" t="s">
        <v>315</v>
      </c>
      <c r="X79" s="35">
        <v>1</v>
      </c>
    </row>
    <row r="80" spans="1:24" s="22" customFormat="1" x14ac:dyDescent="0.25">
      <c r="A80" s="112">
        <v>7</v>
      </c>
      <c r="B80" s="2" t="s">
        <v>492</v>
      </c>
      <c r="C80" s="27">
        <v>1986</v>
      </c>
      <c r="D80" s="112">
        <v>2012</v>
      </c>
      <c r="E80" s="112" t="s">
        <v>413</v>
      </c>
      <c r="F80" s="24" t="s">
        <v>327</v>
      </c>
      <c r="G80" s="27">
        <v>5</v>
      </c>
      <c r="H80" s="27">
        <v>4</v>
      </c>
      <c r="I80" s="28">
        <v>3269</v>
      </c>
      <c r="J80" s="28">
        <f t="shared" si="14"/>
        <v>2678.3</v>
      </c>
      <c r="K80" s="28">
        <v>0</v>
      </c>
      <c r="L80" s="28">
        <v>2678.3</v>
      </c>
      <c r="M80" s="28">
        <v>2594.6999999999998</v>
      </c>
      <c r="N80" s="32">
        <v>123</v>
      </c>
      <c r="O80" s="1">
        <f>'форма 3'!C80</f>
        <v>151938.44</v>
      </c>
      <c r="P80" s="1">
        <v>0</v>
      </c>
      <c r="Q80" s="1">
        <v>0</v>
      </c>
      <c r="R80" s="1">
        <v>0</v>
      </c>
      <c r="S80" s="1">
        <f t="shared" si="15"/>
        <v>125694.54</v>
      </c>
      <c r="T80" s="1">
        <v>26243.9</v>
      </c>
      <c r="U80" s="1">
        <f t="shared" si="16"/>
        <v>56.73</v>
      </c>
      <c r="V80" s="1">
        <v>193</v>
      </c>
      <c r="W80" s="25" t="s">
        <v>315</v>
      </c>
      <c r="X80" s="35">
        <v>1</v>
      </c>
    </row>
    <row r="81" spans="1:24" s="22" customFormat="1" x14ac:dyDescent="0.25">
      <c r="A81" s="112">
        <v>8</v>
      </c>
      <c r="B81" s="2" t="s">
        <v>397</v>
      </c>
      <c r="C81" s="27">
        <v>1982</v>
      </c>
      <c r="D81" s="112">
        <v>2010</v>
      </c>
      <c r="E81" s="112" t="s">
        <v>331</v>
      </c>
      <c r="F81" s="24" t="s">
        <v>325</v>
      </c>
      <c r="G81" s="27">
        <v>5</v>
      </c>
      <c r="H81" s="27">
        <v>6</v>
      </c>
      <c r="I81" s="28">
        <v>4572.1000000000004</v>
      </c>
      <c r="J81" s="28">
        <f t="shared" si="14"/>
        <v>3946.2</v>
      </c>
      <c r="K81" s="28">
        <v>347.3</v>
      </c>
      <c r="L81" s="28">
        <v>3598.9</v>
      </c>
      <c r="M81" s="28">
        <v>3422.8</v>
      </c>
      <c r="N81" s="32">
        <v>204</v>
      </c>
      <c r="O81" s="1">
        <f>'форма 3'!C81</f>
        <v>10260002.41</v>
      </c>
      <c r="P81" s="1">
        <v>0</v>
      </c>
      <c r="Q81" s="1">
        <v>0</v>
      </c>
      <c r="R81" s="1">
        <v>0</v>
      </c>
      <c r="S81" s="1">
        <f t="shared" si="15"/>
        <v>9739096.5099999998</v>
      </c>
      <c r="T81" s="1">
        <v>520905.9</v>
      </c>
      <c r="U81" s="1">
        <f t="shared" si="16"/>
        <v>2599.9699999999998</v>
      </c>
      <c r="V81" s="1">
        <v>3344</v>
      </c>
      <c r="W81" s="25" t="s">
        <v>315</v>
      </c>
      <c r="X81" s="35">
        <v>1</v>
      </c>
    </row>
    <row r="82" spans="1:24" s="22" customFormat="1" x14ac:dyDescent="0.25">
      <c r="A82" s="112">
        <v>9</v>
      </c>
      <c r="B82" s="2" t="s">
        <v>493</v>
      </c>
      <c r="C82" s="27">
        <v>1988</v>
      </c>
      <c r="D82" s="112"/>
      <c r="E82" s="112"/>
      <c r="F82" s="24" t="s">
        <v>325</v>
      </c>
      <c r="G82" s="27">
        <v>9</v>
      </c>
      <c r="H82" s="27">
        <v>2</v>
      </c>
      <c r="I82" s="28">
        <v>4969.3</v>
      </c>
      <c r="J82" s="28">
        <f t="shared" si="14"/>
        <v>3768.5</v>
      </c>
      <c r="K82" s="28">
        <v>0</v>
      </c>
      <c r="L82" s="28">
        <v>3768.5</v>
      </c>
      <c r="M82" s="28">
        <v>3731.9</v>
      </c>
      <c r="N82" s="32">
        <v>175</v>
      </c>
      <c r="O82" s="1">
        <f>'форма 3'!C82</f>
        <v>3503364.46</v>
      </c>
      <c r="P82" s="1">
        <v>0</v>
      </c>
      <c r="Q82" s="1">
        <v>0</v>
      </c>
      <c r="R82" s="1">
        <v>0</v>
      </c>
      <c r="S82" s="1">
        <f t="shared" si="15"/>
        <v>3325360.29</v>
      </c>
      <c r="T82" s="1">
        <v>178004.17</v>
      </c>
      <c r="U82" s="1">
        <f t="shared" si="16"/>
        <v>929.64</v>
      </c>
      <c r="V82" s="1">
        <v>930.36</v>
      </c>
      <c r="W82" s="25" t="s">
        <v>315</v>
      </c>
      <c r="X82" s="35">
        <v>1</v>
      </c>
    </row>
    <row r="83" spans="1:24" s="22" customFormat="1" x14ac:dyDescent="0.25">
      <c r="A83" s="112">
        <v>10</v>
      </c>
      <c r="B83" s="2" t="s">
        <v>494</v>
      </c>
      <c r="C83" s="27">
        <v>1988</v>
      </c>
      <c r="D83" s="112"/>
      <c r="E83" s="112"/>
      <c r="F83" s="24" t="s">
        <v>325</v>
      </c>
      <c r="G83" s="27">
        <v>9</v>
      </c>
      <c r="H83" s="27">
        <v>5</v>
      </c>
      <c r="I83" s="28">
        <v>13468.6</v>
      </c>
      <c r="J83" s="28">
        <f t="shared" si="14"/>
        <v>9974.9</v>
      </c>
      <c r="K83" s="28">
        <v>0</v>
      </c>
      <c r="L83" s="28">
        <v>9974.9</v>
      </c>
      <c r="M83" s="28">
        <v>9734.5</v>
      </c>
      <c r="N83" s="32">
        <v>450</v>
      </c>
      <c r="O83" s="1">
        <f>'форма 3'!C83</f>
        <v>8758411.1400000006</v>
      </c>
      <c r="P83" s="1">
        <v>0</v>
      </c>
      <c r="Q83" s="1">
        <v>0</v>
      </c>
      <c r="R83" s="1">
        <v>0</v>
      </c>
      <c r="S83" s="1">
        <f t="shared" si="15"/>
        <v>8313400.7199999997</v>
      </c>
      <c r="T83" s="1">
        <v>445010.42</v>
      </c>
      <c r="U83" s="1">
        <f t="shared" si="16"/>
        <v>878.05</v>
      </c>
      <c r="V83" s="1">
        <v>878.72</v>
      </c>
      <c r="W83" s="25" t="s">
        <v>315</v>
      </c>
      <c r="X83" s="35">
        <v>1</v>
      </c>
    </row>
    <row r="84" spans="1:24" s="22" customFormat="1" x14ac:dyDescent="0.25">
      <c r="A84" s="112">
        <v>11</v>
      </c>
      <c r="B84" s="2" t="s">
        <v>503</v>
      </c>
      <c r="C84" s="27">
        <v>1976</v>
      </c>
      <c r="D84" s="112"/>
      <c r="E84" s="112"/>
      <c r="F84" s="24" t="s">
        <v>327</v>
      </c>
      <c r="G84" s="27">
        <v>2</v>
      </c>
      <c r="H84" s="27">
        <v>1</v>
      </c>
      <c r="I84" s="28">
        <v>1063.2</v>
      </c>
      <c r="J84" s="28">
        <f t="shared" si="14"/>
        <v>740.1</v>
      </c>
      <c r="K84" s="28">
        <v>0</v>
      </c>
      <c r="L84" s="28">
        <v>740.1</v>
      </c>
      <c r="M84" s="28">
        <f>740.1-61</f>
        <v>679.1</v>
      </c>
      <c r="N84" s="32">
        <v>25</v>
      </c>
      <c r="O84" s="1">
        <f>'форма 3'!C84</f>
        <v>96213</v>
      </c>
      <c r="P84" s="1">
        <v>0</v>
      </c>
      <c r="Q84" s="1">
        <v>0</v>
      </c>
      <c r="R84" s="1">
        <v>0</v>
      </c>
      <c r="S84" s="1">
        <f t="shared" si="15"/>
        <v>91328.21</v>
      </c>
      <c r="T84" s="1">
        <v>4884.79</v>
      </c>
      <c r="U84" s="1">
        <f>O84/J84</f>
        <v>130</v>
      </c>
      <c r="V84" s="1">
        <v>130</v>
      </c>
      <c r="W84" s="25" t="s">
        <v>315</v>
      </c>
      <c r="X84" s="35">
        <v>1</v>
      </c>
    </row>
    <row r="85" spans="1:24" s="22" customFormat="1" x14ac:dyDescent="0.25">
      <c r="A85" s="112">
        <v>12</v>
      </c>
      <c r="B85" s="2" t="s">
        <v>495</v>
      </c>
      <c r="C85" s="27">
        <v>1988</v>
      </c>
      <c r="D85" s="112"/>
      <c r="E85" s="112"/>
      <c r="F85" s="24" t="s">
        <v>327</v>
      </c>
      <c r="G85" s="27">
        <v>9</v>
      </c>
      <c r="H85" s="27">
        <v>1</v>
      </c>
      <c r="I85" s="28">
        <v>4807.2</v>
      </c>
      <c r="J85" s="28">
        <f t="shared" si="14"/>
        <v>3880.8</v>
      </c>
      <c r="K85" s="28">
        <v>496.2</v>
      </c>
      <c r="L85" s="28">
        <v>3384.6</v>
      </c>
      <c r="M85" s="28">
        <v>3384.6</v>
      </c>
      <c r="N85" s="32">
        <v>242</v>
      </c>
      <c r="O85" s="1">
        <f>'форма 3'!C85</f>
        <v>1749858.68</v>
      </c>
      <c r="P85" s="1">
        <v>0</v>
      </c>
      <c r="Q85" s="1">
        <v>0</v>
      </c>
      <c r="R85" s="1">
        <v>0</v>
      </c>
      <c r="S85" s="1">
        <f t="shared" si="15"/>
        <v>1660856.59</v>
      </c>
      <c r="T85" s="1">
        <v>89002.09</v>
      </c>
      <c r="U85" s="1">
        <f t="shared" si="16"/>
        <v>450.9</v>
      </c>
      <c r="V85" s="1">
        <v>451.72</v>
      </c>
      <c r="W85" s="25" t="s">
        <v>315</v>
      </c>
      <c r="X85" s="35">
        <v>1</v>
      </c>
    </row>
    <row r="86" spans="1:24" s="22" customFormat="1" ht="15" customHeight="1" x14ac:dyDescent="0.25">
      <c r="A86" s="112">
        <v>13</v>
      </c>
      <c r="B86" s="2" t="s">
        <v>496</v>
      </c>
      <c r="C86" s="27">
        <v>1988</v>
      </c>
      <c r="D86" s="112"/>
      <c r="E86" s="112"/>
      <c r="F86" s="24" t="s">
        <v>327</v>
      </c>
      <c r="G86" s="27">
        <v>9</v>
      </c>
      <c r="H86" s="27">
        <v>1</v>
      </c>
      <c r="I86" s="28">
        <v>4861.8</v>
      </c>
      <c r="J86" s="28">
        <f t="shared" si="14"/>
        <v>3919.65</v>
      </c>
      <c r="K86" s="28">
        <v>328.2</v>
      </c>
      <c r="L86" s="28">
        <v>3591.45</v>
      </c>
      <c r="M86" s="28">
        <v>3466.43</v>
      </c>
      <c r="N86" s="32">
        <v>225</v>
      </c>
      <c r="O86" s="1">
        <f>'форма 3'!C86</f>
        <v>1749858.68</v>
      </c>
      <c r="P86" s="1">
        <v>0</v>
      </c>
      <c r="Q86" s="1">
        <v>0</v>
      </c>
      <c r="R86" s="1">
        <v>0</v>
      </c>
      <c r="S86" s="1">
        <f t="shared" si="15"/>
        <v>1660856.59</v>
      </c>
      <c r="T86" s="1">
        <v>89002.09</v>
      </c>
      <c r="U86" s="1">
        <f t="shared" si="16"/>
        <v>446.43</v>
      </c>
      <c r="V86" s="1">
        <v>447.24</v>
      </c>
      <c r="W86" s="25" t="s">
        <v>315</v>
      </c>
      <c r="X86" s="35">
        <v>1</v>
      </c>
    </row>
    <row r="87" spans="1:24" s="22" customFormat="1" ht="15" customHeight="1" x14ac:dyDescent="0.25">
      <c r="A87" s="112">
        <v>14</v>
      </c>
      <c r="B87" s="2" t="s">
        <v>94</v>
      </c>
      <c r="C87" s="27">
        <v>1994</v>
      </c>
      <c r="D87" s="112">
        <v>2008</v>
      </c>
      <c r="E87" s="112" t="s">
        <v>327</v>
      </c>
      <c r="F87" s="24" t="s">
        <v>325</v>
      </c>
      <c r="G87" s="27">
        <v>10</v>
      </c>
      <c r="H87" s="27">
        <v>5</v>
      </c>
      <c r="I87" s="28">
        <v>15217.1</v>
      </c>
      <c r="J87" s="28">
        <f t="shared" si="14"/>
        <v>11489.7</v>
      </c>
      <c r="K87" s="28">
        <v>457.5</v>
      </c>
      <c r="L87" s="28">
        <v>11032.2</v>
      </c>
      <c r="M87" s="28">
        <v>10643.6</v>
      </c>
      <c r="N87" s="32">
        <v>521</v>
      </c>
      <c r="O87" s="1">
        <f>'форма 3'!C87</f>
        <v>7482165.6699999999</v>
      </c>
      <c r="P87" s="1">
        <v>0</v>
      </c>
      <c r="Q87" s="1">
        <v>0</v>
      </c>
      <c r="R87" s="1">
        <v>0</v>
      </c>
      <c r="S87" s="1">
        <f t="shared" si="15"/>
        <v>7289537.4199999999</v>
      </c>
      <c r="T87" s="1">
        <v>192628.25</v>
      </c>
      <c r="U87" s="1">
        <f t="shared" si="16"/>
        <v>651.21</v>
      </c>
      <c r="V87" s="1">
        <v>1667</v>
      </c>
      <c r="W87" s="25" t="s">
        <v>315</v>
      </c>
      <c r="X87" s="35">
        <v>1</v>
      </c>
    </row>
    <row r="88" spans="1:24" s="22" customFormat="1" x14ac:dyDescent="0.25">
      <c r="A88" s="112">
        <v>15</v>
      </c>
      <c r="B88" s="2" t="s">
        <v>504</v>
      </c>
      <c r="C88" s="27">
        <v>1986</v>
      </c>
      <c r="D88" s="27"/>
      <c r="E88" s="27"/>
      <c r="F88" s="112" t="s">
        <v>328</v>
      </c>
      <c r="G88" s="27">
        <v>2</v>
      </c>
      <c r="H88" s="27">
        <v>2</v>
      </c>
      <c r="I88" s="28">
        <v>746.7</v>
      </c>
      <c r="J88" s="28">
        <v>665.8</v>
      </c>
      <c r="K88" s="28">
        <v>0</v>
      </c>
      <c r="L88" s="28">
        <v>665.8</v>
      </c>
      <c r="M88" s="28">
        <v>665.8</v>
      </c>
      <c r="N88" s="27">
        <v>44</v>
      </c>
      <c r="O88" s="1">
        <f>'форма 3'!C88</f>
        <v>55406.48</v>
      </c>
      <c r="P88" s="29">
        <v>0</v>
      </c>
      <c r="Q88" s="29">
        <v>0</v>
      </c>
      <c r="R88" s="29">
        <v>0</v>
      </c>
      <c r="S88" s="1">
        <f t="shared" si="15"/>
        <v>46651.5</v>
      </c>
      <c r="T88" s="28">
        <v>8754.98</v>
      </c>
      <c r="U88" s="1">
        <f>O88/J88</f>
        <v>83.22</v>
      </c>
      <c r="V88" s="1">
        <v>259</v>
      </c>
      <c r="W88" s="25" t="s">
        <v>315</v>
      </c>
      <c r="X88" s="35">
        <v>1</v>
      </c>
    </row>
    <row r="89" spans="1:24" s="22" customFormat="1" x14ac:dyDescent="0.25">
      <c r="A89" s="112">
        <v>16</v>
      </c>
      <c r="B89" s="2" t="s">
        <v>505</v>
      </c>
      <c r="C89" s="27">
        <v>1986</v>
      </c>
      <c r="D89" s="27"/>
      <c r="E89" s="27"/>
      <c r="F89" s="112" t="s">
        <v>328</v>
      </c>
      <c r="G89" s="27">
        <v>2</v>
      </c>
      <c r="H89" s="27">
        <v>2</v>
      </c>
      <c r="I89" s="28">
        <v>773.5</v>
      </c>
      <c r="J89" s="28">
        <v>681.6</v>
      </c>
      <c r="K89" s="28">
        <v>0</v>
      </c>
      <c r="L89" s="28">
        <v>681.6</v>
      </c>
      <c r="M89" s="28">
        <v>681.6</v>
      </c>
      <c r="N89" s="27">
        <v>42</v>
      </c>
      <c r="O89" s="1">
        <f>'форма 3'!C89</f>
        <v>55242.75</v>
      </c>
      <c r="P89" s="29">
        <v>0</v>
      </c>
      <c r="Q89" s="29">
        <v>0</v>
      </c>
      <c r="R89" s="29">
        <v>0</v>
      </c>
      <c r="S89" s="1">
        <f t="shared" si="15"/>
        <v>46280</v>
      </c>
      <c r="T89" s="28">
        <v>8962.75</v>
      </c>
      <c r="U89" s="1">
        <f>O89/J89</f>
        <v>81.05</v>
      </c>
      <c r="V89" s="1">
        <v>259</v>
      </c>
      <c r="W89" s="25" t="s">
        <v>315</v>
      </c>
      <c r="X89" s="35">
        <v>1</v>
      </c>
    </row>
    <row r="90" spans="1:24" s="22" customFormat="1" x14ac:dyDescent="0.25">
      <c r="A90" s="112">
        <v>17</v>
      </c>
      <c r="B90" s="2" t="s">
        <v>506</v>
      </c>
      <c r="C90" s="12">
        <v>1978</v>
      </c>
      <c r="D90" s="113"/>
      <c r="E90" s="113"/>
      <c r="F90" s="114" t="s">
        <v>327</v>
      </c>
      <c r="G90" s="114">
        <v>2</v>
      </c>
      <c r="H90" s="114">
        <v>2</v>
      </c>
      <c r="I90" s="28">
        <v>715</v>
      </c>
      <c r="J90" s="28">
        <v>579.1</v>
      </c>
      <c r="K90" s="28">
        <v>0</v>
      </c>
      <c r="L90" s="28">
        <f>J90</f>
        <v>579.1</v>
      </c>
      <c r="M90" s="28">
        <f>J90</f>
        <v>579.1</v>
      </c>
      <c r="N90" s="5">
        <v>36</v>
      </c>
      <c r="O90" s="1">
        <f>'форма 3'!C90</f>
        <v>54163.18</v>
      </c>
      <c r="P90" s="29">
        <v>0</v>
      </c>
      <c r="Q90" s="29">
        <v>0</v>
      </c>
      <c r="R90" s="29">
        <v>0</v>
      </c>
      <c r="S90" s="1">
        <f t="shared" si="15"/>
        <v>46812.87</v>
      </c>
      <c r="T90" s="28">
        <v>7350.31</v>
      </c>
      <c r="U90" s="1">
        <f>O90/J90</f>
        <v>93.53</v>
      </c>
      <c r="V90" s="1">
        <v>250</v>
      </c>
      <c r="W90" s="25" t="s">
        <v>315</v>
      </c>
      <c r="X90" s="35">
        <v>1</v>
      </c>
    </row>
    <row r="91" spans="1:24" s="22" customFormat="1" ht="15" customHeight="1" x14ac:dyDescent="0.25">
      <c r="A91" s="112">
        <v>18</v>
      </c>
      <c r="B91" s="2" t="s">
        <v>398</v>
      </c>
      <c r="C91" s="27">
        <v>1982</v>
      </c>
      <c r="D91" s="112">
        <v>2014</v>
      </c>
      <c r="E91" s="112" t="s">
        <v>331</v>
      </c>
      <c r="F91" s="24" t="s">
        <v>328</v>
      </c>
      <c r="G91" s="27">
        <v>2</v>
      </c>
      <c r="H91" s="27">
        <v>2</v>
      </c>
      <c r="I91" s="28">
        <v>767.2</v>
      </c>
      <c r="J91" s="28">
        <f t="shared" si="14"/>
        <v>708.8</v>
      </c>
      <c r="K91" s="28">
        <v>0</v>
      </c>
      <c r="L91" s="28">
        <v>708.8</v>
      </c>
      <c r="M91" s="28">
        <v>708.8</v>
      </c>
      <c r="N91" s="32">
        <v>46</v>
      </c>
      <c r="O91" s="1">
        <f>'форма 3'!C91</f>
        <v>3838454.37</v>
      </c>
      <c r="P91" s="1">
        <v>0</v>
      </c>
      <c r="Q91" s="1">
        <v>0</v>
      </c>
      <c r="R91" s="1">
        <v>0</v>
      </c>
      <c r="S91" s="1">
        <f t="shared" si="15"/>
        <v>3715856.02</v>
      </c>
      <c r="T91" s="1">
        <v>122598.35</v>
      </c>
      <c r="U91" s="1">
        <f>O91/J91</f>
        <v>5415.43</v>
      </c>
      <c r="V91" s="1">
        <v>7704</v>
      </c>
      <c r="W91" s="25" t="s">
        <v>315</v>
      </c>
      <c r="X91" s="35">
        <v>1</v>
      </c>
    </row>
    <row r="92" spans="1:24" s="22" customFormat="1" ht="15" customHeight="1" x14ac:dyDescent="0.25">
      <c r="A92" s="112">
        <v>19</v>
      </c>
      <c r="B92" s="2" t="s">
        <v>500</v>
      </c>
      <c r="C92" s="27">
        <v>1983</v>
      </c>
      <c r="D92" s="112">
        <v>2010</v>
      </c>
      <c r="E92" s="112" t="s">
        <v>561</v>
      </c>
      <c r="F92" s="24" t="s">
        <v>327</v>
      </c>
      <c r="G92" s="27">
        <v>9</v>
      </c>
      <c r="H92" s="27">
        <v>1</v>
      </c>
      <c r="I92" s="28">
        <v>4683.3999999999996</v>
      </c>
      <c r="J92" s="28">
        <f t="shared" si="14"/>
        <v>3951.46</v>
      </c>
      <c r="K92" s="28">
        <v>0</v>
      </c>
      <c r="L92" s="28">
        <v>3951.46</v>
      </c>
      <c r="M92" s="28">
        <v>3065.46</v>
      </c>
      <c r="N92" s="32">
        <v>207</v>
      </c>
      <c r="O92" s="1">
        <f>'форма 3'!C92</f>
        <v>1749858.68</v>
      </c>
      <c r="P92" s="1">
        <v>0</v>
      </c>
      <c r="Q92" s="1">
        <v>0</v>
      </c>
      <c r="R92" s="1">
        <v>0</v>
      </c>
      <c r="S92" s="1">
        <f t="shared" si="15"/>
        <v>1660856.59</v>
      </c>
      <c r="T92" s="1">
        <v>89002.09</v>
      </c>
      <c r="U92" s="1">
        <f>O92/J92</f>
        <v>442.84</v>
      </c>
      <c r="V92" s="1">
        <v>443.64</v>
      </c>
      <c r="W92" s="25" t="s">
        <v>315</v>
      </c>
      <c r="X92" s="35">
        <v>1</v>
      </c>
    </row>
    <row r="93" spans="1:24" s="22" customFormat="1" x14ac:dyDescent="0.25">
      <c r="A93" s="112">
        <v>20</v>
      </c>
      <c r="B93" s="2" t="s">
        <v>95</v>
      </c>
      <c r="C93" s="27">
        <v>1991</v>
      </c>
      <c r="D93" s="112">
        <v>2008</v>
      </c>
      <c r="E93" s="112" t="s">
        <v>329</v>
      </c>
      <c r="F93" s="24" t="s">
        <v>327</v>
      </c>
      <c r="G93" s="27">
        <v>9</v>
      </c>
      <c r="H93" s="27">
        <v>8</v>
      </c>
      <c r="I93" s="28">
        <v>22218.400000000001</v>
      </c>
      <c r="J93" s="1">
        <f t="shared" si="14"/>
        <v>16283.9</v>
      </c>
      <c r="K93" s="1">
        <v>1072.8800000000001</v>
      </c>
      <c r="L93" s="1">
        <v>15211.02</v>
      </c>
      <c r="M93" s="1">
        <v>15027.3</v>
      </c>
      <c r="N93" s="32">
        <v>690</v>
      </c>
      <c r="O93" s="1">
        <f>'форма 3'!C93</f>
        <v>10214000</v>
      </c>
      <c r="P93" s="1">
        <v>0</v>
      </c>
      <c r="Q93" s="1">
        <v>0</v>
      </c>
      <c r="R93" s="1">
        <v>0</v>
      </c>
      <c r="S93" s="1">
        <f t="shared" si="15"/>
        <v>9604688.4399999995</v>
      </c>
      <c r="T93" s="1">
        <v>609311.56000000006</v>
      </c>
      <c r="U93" s="1">
        <f t="shared" si="16"/>
        <v>627.25</v>
      </c>
      <c r="V93" s="1">
        <v>1667</v>
      </c>
      <c r="W93" s="25" t="s">
        <v>315</v>
      </c>
      <c r="X93" s="35">
        <v>1</v>
      </c>
    </row>
    <row r="94" spans="1:24" s="22" customFormat="1" x14ac:dyDescent="0.25">
      <c r="A94" s="112">
        <v>21</v>
      </c>
      <c r="B94" s="2" t="s">
        <v>501</v>
      </c>
      <c r="C94" s="27">
        <v>1986</v>
      </c>
      <c r="D94" s="112"/>
      <c r="E94" s="112"/>
      <c r="F94" s="24" t="s">
        <v>327</v>
      </c>
      <c r="G94" s="27">
        <v>9</v>
      </c>
      <c r="H94" s="27">
        <v>1</v>
      </c>
      <c r="I94" s="28">
        <v>4868.6000000000004</v>
      </c>
      <c r="J94" s="1">
        <f t="shared" si="14"/>
        <v>3957.62</v>
      </c>
      <c r="K94" s="1">
        <v>227.3</v>
      </c>
      <c r="L94" s="1">
        <v>3730.32</v>
      </c>
      <c r="M94" s="1">
        <v>3487.54</v>
      </c>
      <c r="N94" s="32">
        <v>234</v>
      </c>
      <c r="O94" s="1">
        <f>'форма 3'!C94</f>
        <v>1749858.68</v>
      </c>
      <c r="P94" s="1">
        <v>0</v>
      </c>
      <c r="Q94" s="1">
        <v>0</v>
      </c>
      <c r="R94" s="1">
        <v>0</v>
      </c>
      <c r="S94" s="1">
        <f t="shared" si="15"/>
        <v>1660856.59</v>
      </c>
      <c r="T94" s="1">
        <v>89002.09</v>
      </c>
      <c r="U94" s="1">
        <f t="shared" si="16"/>
        <v>442.15</v>
      </c>
      <c r="V94" s="1">
        <v>442.95</v>
      </c>
      <c r="W94" s="25" t="s">
        <v>315</v>
      </c>
      <c r="X94" s="35">
        <v>1</v>
      </c>
    </row>
    <row r="95" spans="1:24" s="22" customFormat="1" x14ac:dyDescent="0.25">
      <c r="A95" s="198" t="s">
        <v>22</v>
      </c>
      <c r="B95" s="198"/>
      <c r="C95" s="20" t="s">
        <v>16</v>
      </c>
      <c r="D95" s="20" t="s">
        <v>16</v>
      </c>
      <c r="E95" s="20" t="s">
        <v>16</v>
      </c>
      <c r="F95" s="20" t="s">
        <v>16</v>
      </c>
      <c r="G95" s="20" t="s">
        <v>16</v>
      </c>
      <c r="H95" s="20" t="s">
        <v>16</v>
      </c>
      <c r="I95" s="1">
        <f t="shared" ref="I95:T95" si="17">SUM(I97:I249)</f>
        <v>680082.66</v>
      </c>
      <c r="J95" s="1">
        <f t="shared" si="17"/>
        <v>575715.12</v>
      </c>
      <c r="K95" s="1">
        <f t="shared" si="17"/>
        <v>28039.8</v>
      </c>
      <c r="L95" s="1">
        <f t="shared" si="17"/>
        <v>547675.31999999995</v>
      </c>
      <c r="M95" s="1">
        <f t="shared" si="17"/>
        <v>507350.87</v>
      </c>
      <c r="N95" s="21">
        <f t="shared" si="17"/>
        <v>24960</v>
      </c>
      <c r="O95" s="1">
        <f t="shared" si="17"/>
        <v>525973801.75999999</v>
      </c>
      <c r="P95" s="1">
        <f t="shared" si="17"/>
        <v>0</v>
      </c>
      <c r="Q95" s="1">
        <f t="shared" si="17"/>
        <v>0</v>
      </c>
      <c r="R95" s="1">
        <f t="shared" si="17"/>
        <v>0</v>
      </c>
      <c r="S95" s="1">
        <f t="shared" si="17"/>
        <v>494419131.95999998</v>
      </c>
      <c r="T95" s="1">
        <f t="shared" si="17"/>
        <v>31554669.800000001</v>
      </c>
      <c r="U95" s="1" t="s">
        <v>16</v>
      </c>
      <c r="V95" s="1" t="s">
        <v>16</v>
      </c>
      <c r="W95" s="1" t="s">
        <v>16</v>
      </c>
      <c r="X95" s="1" t="s">
        <v>16</v>
      </c>
    </row>
    <row r="96" spans="1:24" s="22" customFormat="1" x14ac:dyDescent="0.25">
      <c r="A96" s="198" t="s">
        <v>31</v>
      </c>
      <c r="B96" s="198"/>
      <c r="C96" s="20" t="s">
        <v>16</v>
      </c>
      <c r="D96" s="20" t="s">
        <v>16</v>
      </c>
      <c r="E96" s="20" t="s">
        <v>16</v>
      </c>
      <c r="F96" s="20" t="s">
        <v>16</v>
      </c>
      <c r="G96" s="20" t="s">
        <v>16</v>
      </c>
      <c r="H96" s="20" t="s">
        <v>16</v>
      </c>
      <c r="I96" s="20" t="s">
        <v>16</v>
      </c>
      <c r="J96" s="20" t="s">
        <v>16</v>
      </c>
      <c r="K96" s="20" t="s">
        <v>16</v>
      </c>
      <c r="L96" s="20" t="s">
        <v>16</v>
      </c>
      <c r="M96" s="20" t="s">
        <v>16</v>
      </c>
      <c r="N96" s="21" t="s">
        <v>16</v>
      </c>
      <c r="O96" s="20" t="s">
        <v>16</v>
      </c>
      <c r="P96" s="20" t="s">
        <v>16</v>
      </c>
      <c r="Q96" s="20" t="s">
        <v>16</v>
      </c>
      <c r="R96" s="20" t="s">
        <v>16</v>
      </c>
      <c r="S96" s="20" t="s">
        <v>16</v>
      </c>
      <c r="T96" s="1">
        <v>0</v>
      </c>
      <c r="U96" s="20" t="s">
        <v>16</v>
      </c>
      <c r="V96" s="20" t="s">
        <v>16</v>
      </c>
      <c r="W96" s="20" t="s">
        <v>16</v>
      </c>
      <c r="X96" s="20" t="s">
        <v>16</v>
      </c>
    </row>
    <row r="97" spans="1:24" s="22" customFormat="1" x14ac:dyDescent="0.25">
      <c r="A97" s="39">
        <v>1</v>
      </c>
      <c r="B97" s="97" t="s">
        <v>649</v>
      </c>
      <c r="C97" s="20">
        <v>1980</v>
      </c>
      <c r="D97" s="24"/>
      <c r="E97" s="24"/>
      <c r="F97" s="24" t="s">
        <v>327</v>
      </c>
      <c r="G97" s="20">
        <v>5</v>
      </c>
      <c r="H97" s="20">
        <v>1</v>
      </c>
      <c r="I97" s="1">
        <v>1023.93</v>
      </c>
      <c r="J97" s="1">
        <f>SUM(K97:L97)</f>
        <v>898.43</v>
      </c>
      <c r="K97" s="1">
        <v>0</v>
      </c>
      <c r="L97" s="1">
        <v>898.43</v>
      </c>
      <c r="M97" s="1">
        <v>898.43</v>
      </c>
      <c r="N97" s="21">
        <v>52</v>
      </c>
      <c r="O97" s="1">
        <f>'форма 3'!C97</f>
        <v>2557815.0099999998</v>
      </c>
      <c r="P97" s="1">
        <v>0</v>
      </c>
      <c r="Q97" s="1">
        <v>0</v>
      </c>
      <c r="R97" s="1">
        <v>0</v>
      </c>
      <c r="S97" s="1">
        <f>O97-P97-Q97-R97-T97</f>
        <v>2403651.98</v>
      </c>
      <c r="T97" s="1">
        <v>154163.03</v>
      </c>
      <c r="U97" s="1">
        <f t="shared" ref="U97:U138" si="18">O97/J97</f>
        <v>2846.98</v>
      </c>
      <c r="V97" s="1">
        <v>3449</v>
      </c>
      <c r="W97" s="115" t="s">
        <v>315</v>
      </c>
      <c r="X97" s="35">
        <v>1</v>
      </c>
    </row>
    <row r="98" spans="1:24" s="22" customFormat="1" x14ac:dyDescent="0.25">
      <c r="A98" s="39">
        <f>A97+1</f>
        <v>2</v>
      </c>
      <c r="B98" s="97" t="s">
        <v>96</v>
      </c>
      <c r="C98" s="20">
        <v>1990</v>
      </c>
      <c r="D98" s="24"/>
      <c r="E98" s="24"/>
      <c r="F98" s="24" t="s">
        <v>327</v>
      </c>
      <c r="G98" s="20">
        <v>10</v>
      </c>
      <c r="H98" s="20">
        <v>1</v>
      </c>
      <c r="I98" s="1">
        <v>3127.3</v>
      </c>
      <c r="J98" s="1">
        <f t="shared" ref="J98:J138" si="19">SUM(K98:L98)</f>
        <v>2798.6</v>
      </c>
      <c r="K98" s="1">
        <v>3.4</v>
      </c>
      <c r="L98" s="1">
        <v>2795.2</v>
      </c>
      <c r="M98" s="1">
        <v>2795.2</v>
      </c>
      <c r="N98" s="21">
        <v>141</v>
      </c>
      <c r="O98" s="1">
        <f>'форма 3'!C98</f>
        <v>1745316.98</v>
      </c>
      <c r="P98" s="1">
        <v>0</v>
      </c>
      <c r="Q98" s="1">
        <v>0</v>
      </c>
      <c r="R98" s="1">
        <v>0</v>
      </c>
      <c r="S98" s="1">
        <f t="shared" ref="S98:S136" si="20">O98-P98-Q98-R98-T98</f>
        <v>1640124.33</v>
      </c>
      <c r="T98" s="1">
        <v>105192.65</v>
      </c>
      <c r="U98" s="1">
        <f t="shared" si="18"/>
        <v>623.64</v>
      </c>
      <c r="V98" s="1">
        <v>623.66999999999996</v>
      </c>
      <c r="W98" s="115" t="s">
        <v>315</v>
      </c>
      <c r="X98" s="35">
        <v>1</v>
      </c>
    </row>
    <row r="99" spans="1:24" s="22" customFormat="1" x14ac:dyDescent="0.25">
      <c r="A99" s="39">
        <f>A98+1</f>
        <v>3</v>
      </c>
      <c r="B99" s="97" t="s">
        <v>650</v>
      </c>
      <c r="C99" s="20">
        <v>1968</v>
      </c>
      <c r="D99" s="24"/>
      <c r="E99" s="24"/>
      <c r="F99" s="24" t="s">
        <v>327</v>
      </c>
      <c r="G99" s="20">
        <v>5</v>
      </c>
      <c r="H99" s="20">
        <v>3</v>
      </c>
      <c r="I99" s="1">
        <v>4543.6000000000004</v>
      </c>
      <c r="J99" s="1">
        <f t="shared" si="19"/>
        <v>2962.5</v>
      </c>
      <c r="K99" s="1">
        <v>0</v>
      </c>
      <c r="L99" s="1">
        <v>2962.5</v>
      </c>
      <c r="M99" s="1">
        <v>2853</v>
      </c>
      <c r="N99" s="21">
        <v>187</v>
      </c>
      <c r="O99" s="1">
        <f>'форма 3'!C99</f>
        <v>343650</v>
      </c>
      <c r="P99" s="1">
        <v>0</v>
      </c>
      <c r="Q99" s="1">
        <v>0</v>
      </c>
      <c r="R99" s="1">
        <v>0</v>
      </c>
      <c r="S99" s="1">
        <f>O99-P99-Q99-R99-T99</f>
        <v>322937.74</v>
      </c>
      <c r="T99" s="1">
        <v>20712.259999999998</v>
      </c>
      <c r="U99" s="1">
        <f t="shared" si="18"/>
        <v>116</v>
      </c>
      <c r="V99" s="1">
        <f>U99</f>
        <v>116</v>
      </c>
      <c r="W99" s="115" t="s">
        <v>315</v>
      </c>
      <c r="X99" s="35">
        <v>1</v>
      </c>
    </row>
    <row r="100" spans="1:24" s="22" customFormat="1" x14ac:dyDescent="0.25">
      <c r="A100" s="39">
        <f t="shared" ref="A100:A138" si="21">A99+1</f>
        <v>4</v>
      </c>
      <c r="B100" s="97" t="s">
        <v>651</v>
      </c>
      <c r="C100" s="20">
        <v>1959</v>
      </c>
      <c r="D100" s="24"/>
      <c r="E100" s="24"/>
      <c r="F100" s="24" t="s">
        <v>327</v>
      </c>
      <c r="G100" s="20">
        <v>5</v>
      </c>
      <c r="H100" s="20">
        <v>4</v>
      </c>
      <c r="I100" s="1">
        <v>3619.7</v>
      </c>
      <c r="J100" s="1">
        <f t="shared" si="19"/>
        <v>3374.5</v>
      </c>
      <c r="K100" s="1">
        <v>818.9</v>
      </c>
      <c r="L100" s="1">
        <v>2555.6</v>
      </c>
      <c r="M100" s="1">
        <v>2477.9</v>
      </c>
      <c r="N100" s="21">
        <v>101</v>
      </c>
      <c r="O100" s="1">
        <f>'форма 3'!C100</f>
        <v>140808.95999999999</v>
      </c>
      <c r="P100" s="1">
        <v>0</v>
      </c>
      <c r="Q100" s="1">
        <v>0</v>
      </c>
      <c r="R100" s="1">
        <v>0</v>
      </c>
      <c r="S100" s="1">
        <f t="shared" ref="S100:S105" si="22">O100-P100-Q100-R100-T100</f>
        <v>102775.82</v>
      </c>
      <c r="T100" s="1">
        <v>38033.14</v>
      </c>
      <c r="U100" s="1">
        <f t="shared" si="18"/>
        <v>41.73</v>
      </c>
      <c r="V100" s="1">
        <f>'Форма 4'!H445</f>
        <v>187</v>
      </c>
      <c r="W100" s="115" t="s">
        <v>315</v>
      </c>
      <c r="X100" s="35">
        <v>1</v>
      </c>
    </row>
    <row r="101" spans="1:24" s="22" customFormat="1" x14ac:dyDescent="0.25">
      <c r="A101" s="39">
        <f t="shared" si="21"/>
        <v>5</v>
      </c>
      <c r="B101" s="97" t="s">
        <v>652</v>
      </c>
      <c r="C101" s="20">
        <v>1961</v>
      </c>
      <c r="D101" s="24"/>
      <c r="E101" s="24"/>
      <c r="F101" s="24" t="s">
        <v>327</v>
      </c>
      <c r="G101" s="20">
        <v>5</v>
      </c>
      <c r="H101" s="20">
        <v>4</v>
      </c>
      <c r="I101" s="1">
        <v>3615</v>
      </c>
      <c r="J101" s="1">
        <f t="shared" si="19"/>
        <v>3339.5</v>
      </c>
      <c r="K101" s="1">
        <v>0</v>
      </c>
      <c r="L101" s="1">
        <v>3339.5</v>
      </c>
      <c r="M101" s="1">
        <v>3266.5</v>
      </c>
      <c r="N101" s="21">
        <v>159</v>
      </c>
      <c r="O101" s="1">
        <f>'форма 3'!C101</f>
        <v>387382</v>
      </c>
      <c r="P101" s="1">
        <v>0</v>
      </c>
      <c r="Q101" s="1">
        <v>0</v>
      </c>
      <c r="R101" s="1">
        <v>0</v>
      </c>
      <c r="S101" s="1">
        <f t="shared" si="22"/>
        <v>364033.95</v>
      </c>
      <c r="T101" s="1">
        <v>23348.05</v>
      </c>
      <c r="U101" s="1">
        <f t="shared" si="18"/>
        <v>116</v>
      </c>
      <c r="V101" s="1">
        <f>U101</f>
        <v>116</v>
      </c>
      <c r="W101" s="115" t="s">
        <v>315</v>
      </c>
      <c r="X101" s="35">
        <v>1</v>
      </c>
    </row>
    <row r="102" spans="1:24" s="22" customFormat="1" x14ac:dyDescent="0.25">
      <c r="A102" s="39">
        <f t="shared" si="21"/>
        <v>6</v>
      </c>
      <c r="B102" s="97" t="s">
        <v>653</v>
      </c>
      <c r="C102" s="20">
        <v>1946</v>
      </c>
      <c r="D102" s="24"/>
      <c r="E102" s="24"/>
      <c r="F102" s="24" t="s">
        <v>328</v>
      </c>
      <c r="G102" s="20">
        <v>3</v>
      </c>
      <c r="H102" s="20">
        <v>2</v>
      </c>
      <c r="I102" s="1">
        <v>898.9</v>
      </c>
      <c r="J102" s="1">
        <f t="shared" si="19"/>
        <v>828.9</v>
      </c>
      <c r="K102" s="1">
        <v>0</v>
      </c>
      <c r="L102" s="1">
        <v>828.9</v>
      </c>
      <c r="M102" s="1">
        <v>685.6</v>
      </c>
      <c r="N102" s="21">
        <v>30</v>
      </c>
      <c r="O102" s="1">
        <f>'форма 3'!C102</f>
        <v>2743045.29</v>
      </c>
      <c r="P102" s="1">
        <v>0</v>
      </c>
      <c r="Q102" s="1">
        <v>0</v>
      </c>
      <c r="R102" s="1">
        <v>0</v>
      </c>
      <c r="S102" s="1">
        <f t="shared" si="22"/>
        <v>2495648.61</v>
      </c>
      <c r="T102" s="1">
        <v>247396.68</v>
      </c>
      <c r="U102" s="1">
        <f t="shared" si="18"/>
        <v>3309.26</v>
      </c>
      <c r="V102" s="1">
        <f>'Форма 4'!H455</f>
        <v>4952</v>
      </c>
      <c r="W102" s="115" t="s">
        <v>315</v>
      </c>
      <c r="X102" s="35">
        <v>1</v>
      </c>
    </row>
    <row r="103" spans="1:24" s="22" customFormat="1" x14ac:dyDescent="0.25">
      <c r="A103" s="39">
        <f t="shared" si="21"/>
        <v>7</v>
      </c>
      <c r="B103" s="97" t="s">
        <v>853</v>
      </c>
      <c r="C103" s="20">
        <v>1947</v>
      </c>
      <c r="D103" s="24"/>
      <c r="E103" s="24"/>
      <c r="F103" s="24" t="s">
        <v>326</v>
      </c>
      <c r="G103" s="20">
        <v>2</v>
      </c>
      <c r="H103" s="20">
        <v>4</v>
      </c>
      <c r="I103" s="1">
        <v>564.20000000000005</v>
      </c>
      <c r="J103" s="1">
        <f t="shared" si="19"/>
        <v>380.2</v>
      </c>
      <c r="K103" s="1">
        <v>0</v>
      </c>
      <c r="L103" s="1">
        <v>380.2</v>
      </c>
      <c r="M103" s="1">
        <v>112</v>
      </c>
      <c r="N103" s="21">
        <v>37</v>
      </c>
      <c r="O103" s="1">
        <f>'форма 3'!C103</f>
        <v>68121.36</v>
      </c>
      <c r="P103" s="1">
        <v>0</v>
      </c>
      <c r="Q103" s="1">
        <v>0</v>
      </c>
      <c r="R103" s="1">
        <v>0</v>
      </c>
      <c r="S103" s="1">
        <f t="shared" si="22"/>
        <v>62300.91</v>
      </c>
      <c r="T103" s="1">
        <v>5820.45</v>
      </c>
      <c r="U103" s="1">
        <f t="shared" si="18"/>
        <v>179.17</v>
      </c>
      <c r="V103" s="1">
        <f>'Форма 4'!H460</f>
        <v>254</v>
      </c>
      <c r="W103" s="115" t="s">
        <v>315</v>
      </c>
      <c r="X103" s="35">
        <v>1</v>
      </c>
    </row>
    <row r="104" spans="1:24" s="22" customFormat="1" x14ac:dyDescent="0.25">
      <c r="A104" s="39">
        <f t="shared" si="21"/>
        <v>8</v>
      </c>
      <c r="B104" s="97" t="s">
        <v>654</v>
      </c>
      <c r="C104" s="20">
        <v>1954</v>
      </c>
      <c r="D104" s="24"/>
      <c r="E104" s="24"/>
      <c r="F104" s="24" t="s">
        <v>328</v>
      </c>
      <c r="G104" s="20">
        <v>3</v>
      </c>
      <c r="H104" s="20">
        <v>2</v>
      </c>
      <c r="I104" s="1">
        <v>1575</v>
      </c>
      <c r="J104" s="1">
        <f t="shared" si="19"/>
        <v>1491</v>
      </c>
      <c r="K104" s="1">
        <v>295</v>
      </c>
      <c r="L104" s="1">
        <v>1196</v>
      </c>
      <c r="M104" s="1">
        <v>604.9</v>
      </c>
      <c r="N104" s="21">
        <v>42</v>
      </c>
      <c r="O104" s="1">
        <f>'форма 3'!C104</f>
        <v>171051.77</v>
      </c>
      <c r="P104" s="1">
        <v>0</v>
      </c>
      <c r="Q104" s="1">
        <v>0</v>
      </c>
      <c r="R104" s="1">
        <v>0</v>
      </c>
      <c r="S104" s="1">
        <f t="shared" si="22"/>
        <v>150922.1</v>
      </c>
      <c r="T104" s="1">
        <v>20129.669999999998</v>
      </c>
      <c r="U104" s="1">
        <f t="shared" si="18"/>
        <v>114.72</v>
      </c>
      <c r="V104" s="1">
        <f>'Форма 4'!H463</f>
        <v>224</v>
      </c>
      <c r="W104" s="115" t="s">
        <v>315</v>
      </c>
      <c r="X104" s="35">
        <v>1</v>
      </c>
    </row>
    <row r="105" spans="1:24" s="22" customFormat="1" x14ac:dyDescent="0.25">
      <c r="A105" s="39">
        <f t="shared" si="21"/>
        <v>9</v>
      </c>
      <c r="B105" s="97" t="s">
        <v>655</v>
      </c>
      <c r="C105" s="20">
        <v>1956</v>
      </c>
      <c r="D105" s="24">
        <v>2013</v>
      </c>
      <c r="E105" s="24" t="s">
        <v>636</v>
      </c>
      <c r="F105" s="24" t="s">
        <v>328</v>
      </c>
      <c r="G105" s="20">
        <v>2</v>
      </c>
      <c r="H105" s="20">
        <v>2</v>
      </c>
      <c r="I105" s="1">
        <v>783.6</v>
      </c>
      <c r="J105" s="1">
        <f t="shared" si="19"/>
        <v>741.7</v>
      </c>
      <c r="K105" s="1">
        <v>0</v>
      </c>
      <c r="L105" s="1">
        <v>741.7</v>
      </c>
      <c r="M105" s="1">
        <v>542.9</v>
      </c>
      <c r="N105" s="21">
        <v>36</v>
      </c>
      <c r="O105" s="1">
        <f>'форма 3'!C105</f>
        <v>82185.06</v>
      </c>
      <c r="P105" s="1">
        <v>0</v>
      </c>
      <c r="Q105" s="1">
        <v>0</v>
      </c>
      <c r="R105" s="1">
        <v>0</v>
      </c>
      <c r="S105" s="1">
        <f t="shared" si="22"/>
        <v>70830.429999999993</v>
      </c>
      <c r="T105" s="1">
        <v>11354.63</v>
      </c>
      <c r="U105" s="1">
        <f t="shared" si="18"/>
        <v>110.81</v>
      </c>
      <c r="V105" s="1">
        <f>'Форма 4'!H466</f>
        <v>254</v>
      </c>
      <c r="W105" s="115" t="s">
        <v>315</v>
      </c>
      <c r="X105" s="35">
        <v>1</v>
      </c>
    </row>
    <row r="106" spans="1:24" s="22" customFormat="1" x14ac:dyDescent="0.25">
      <c r="A106" s="39">
        <f t="shared" si="21"/>
        <v>10</v>
      </c>
      <c r="B106" s="97" t="s">
        <v>98</v>
      </c>
      <c r="C106" s="20">
        <v>1964</v>
      </c>
      <c r="D106" s="24"/>
      <c r="E106" s="24"/>
      <c r="F106" s="24" t="s">
        <v>327</v>
      </c>
      <c r="G106" s="20">
        <v>5</v>
      </c>
      <c r="H106" s="20">
        <v>5</v>
      </c>
      <c r="I106" s="1">
        <v>5035</v>
      </c>
      <c r="J106" s="1">
        <f t="shared" si="19"/>
        <v>4648.04</v>
      </c>
      <c r="K106" s="1">
        <v>553.4</v>
      </c>
      <c r="L106" s="1">
        <v>4094.64</v>
      </c>
      <c r="M106" s="1">
        <v>4050.94</v>
      </c>
      <c r="N106" s="21">
        <v>161</v>
      </c>
      <c r="O106" s="1">
        <f>'форма 3'!C106</f>
        <v>6298789.9500000002</v>
      </c>
      <c r="P106" s="1">
        <v>0</v>
      </c>
      <c r="Q106" s="1">
        <v>0</v>
      </c>
      <c r="R106" s="1">
        <v>0</v>
      </c>
      <c r="S106" s="1">
        <f>O106-P106-Q106-R106-T106</f>
        <v>5919153.2199999997</v>
      </c>
      <c r="T106" s="1">
        <v>379636.73</v>
      </c>
      <c r="U106" s="1">
        <f t="shared" si="18"/>
        <v>1355.15</v>
      </c>
      <c r="V106" s="1">
        <v>2831</v>
      </c>
      <c r="W106" s="115" t="s">
        <v>315</v>
      </c>
      <c r="X106" s="35">
        <v>1</v>
      </c>
    </row>
    <row r="107" spans="1:24" s="22" customFormat="1" x14ac:dyDescent="0.25">
      <c r="A107" s="39">
        <f t="shared" si="21"/>
        <v>11</v>
      </c>
      <c r="B107" s="97" t="s">
        <v>656</v>
      </c>
      <c r="C107" s="20">
        <v>1962</v>
      </c>
      <c r="D107" s="24"/>
      <c r="E107" s="24"/>
      <c r="F107" s="24" t="s">
        <v>327</v>
      </c>
      <c r="G107" s="20">
        <v>4</v>
      </c>
      <c r="H107" s="20">
        <v>2</v>
      </c>
      <c r="I107" s="1">
        <v>1419.1</v>
      </c>
      <c r="J107" s="1">
        <f t="shared" si="19"/>
        <v>1277.0999999999999</v>
      </c>
      <c r="K107" s="1">
        <v>0</v>
      </c>
      <c r="L107" s="1">
        <v>1277.0999999999999</v>
      </c>
      <c r="M107" s="1">
        <v>1221.3</v>
      </c>
      <c r="N107" s="21">
        <v>58</v>
      </c>
      <c r="O107" s="1">
        <f>'форма 3'!C107</f>
        <v>80457.3</v>
      </c>
      <c r="P107" s="1">
        <v>0</v>
      </c>
      <c r="Q107" s="1">
        <v>0</v>
      </c>
      <c r="R107" s="1">
        <v>0</v>
      </c>
      <c r="S107" s="1">
        <f t="shared" si="20"/>
        <v>75608.03</v>
      </c>
      <c r="T107" s="1">
        <v>4849.2700000000004</v>
      </c>
      <c r="U107" s="1">
        <f t="shared" si="18"/>
        <v>63</v>
      </c>
      <c r="V107" s="1">
        <f>U107</f>
        <v>63</v>
      </c>
      <c r="W107" s="115" t="s">
        <v>315</v>
      </c>
      <c r="X107" s="35">
        <v>1</v>
      </c>
    </row>
    <row r="108" spans="1:24" s="22" customFormat="1" x14ac:dyDescent="0.25">
      <c r="A108" s="39">
        <f t="shared" si="21"/>
        <v>12</v>
      </c>
      <c r="B108" s="97" t="s">
        <v>169</v>
      </c>
      <c r="C108" s="20">
        <v>1948</v>
      </c>
      <c r="D108" s="24"/>
      <c r="E108" s="24"/>
      <c r="F108" s="24" t="s">
        <v>328</v>
      </c>
      <c r="G108" s="20">
        <v>2</v>
      </c>
      <c r="H108" s="20">
        <v>2</v>
      </c>
      <c r="I108" s="1">
        <v>983</v>
      </c>
      <c r="J108" s="1">
        <f t="shared" si="19"/>
        <v>891.5</v>
      </c>
      <c r="K108" s="1">
        <v>150.4</v>
      </c>
      <c r="L108" s="1">
        <v>741.1</v>
      </c>
      <c r="M108" s="1">
        <v>657</v>
      </c>
      <c r="N108" s="21">
        <v>34</v>
      </c>
      <c r="O108" s="1">
        <f>'форма 3'!C108</f>
        <v>1940724.07</v>
      </c>
      <c r="P108" s="1">
        <v>0</v>
      </c>
      <c r="Q108" s="1">
        <v>0</v>
      </c>
      <c r="R108" s="1">
        <v>0</v>
      </c>
      <c r="S108" s="1">
        <f t="shared" si="20"/>
        <v>1823753.96</v>
      </c>
      <c r="T108" s="1">
        <v>116970.11</v>
      </c>
      <c r="U108" s="1">
        <f t="shared" si="18"/>
        <v>2176.92</v>
      </c>
      <c r="V108" s="1">
        <v>2355</v>
      </c>
      <c r="W108" s="115" t="s">
        <v>315</v>
      </c>
      <c r="X108" s="35">
        <v>1</v>
      </c>
    </row>
    <row r="109" spans="1:24" s="22" customFormat="1" x14ac:dyDescent="0.25">
      <c r="A109" s="39">
        <f t="shared" si="21"/>
        <v>13</v>
      </c>
      <c r="B109" s="97" t="s">
        <v>170</v>
      </c>
      <c r="C109" s="20">
        <v>1951</v>
      </c>
      <c r="D109" s="24"/>
      <c r="E109" s="24"/>
      <c r="F109" s="24" t="s">
        <v>328</v>
      </c>
      <c r="G109" s="20">
        <v>2</v>
      </c>
      <c r="H109" s="20">
        <v>1</v>
      </c>
      <c r="I109" s="1">
        <v>555.59</v>
      </c>
      <c r="J109" s="1">
        <f t="shared" si="19"/>
        <v>532.25</v>
      </c>
      <c r="K109" s="1">
        <v>0</v>
      </c>
      <c r="L109" s="1">
        <v>532.25</v>
      </c>
      <c r="M109" s="1">
        <v>532.25</v>
      </c>
      <c r="N109" s="21">
        <v>38</v>
      </c>
      <c r="O109" s="1">
        <f>'форма 3'!C109</f>
        <v>2578233.6800000002</v>
      </c>
      <c r="P109" s="1">
        <v>0</v>
      </c>
      <c r="Q109" s="1">
        <v>0</v>
      </c>
      <c r="R109" s="1">
        <v>0</v>
      </c>
      <c r="S109" s="1">
        <f t="shared" si="20"/>
        <v>2422829.87</v>
      </c>
      <c r="T109" s="1">
        <v>155403.81</v>
      </c>
      <c r="U109" s="1">
        <f t="shared" si="18"/>
        <v>4844.03</v>
      </c>
      <c r="V109" s="1">
        <v>7066</v>
      </c>
      <c r="W109" s="115" t="s">
        <v>315</v>
      </c>
      <c r="X109" s="35">
        <v>1</v>
      </c>
    </row>
    <row r="110" spans="1:24" s="22" customFormat="1" x14ac:dyDescent="0.25">
      <c r="A110" s="39">
        <f t="shared" si="21"/>
        <v>14</v>
      </c>
      <c r="B110" s="97" t="s">
        <v>657</v>
      </c>
      <c r="C110" s="20">
        <v>1958</v>
      </c>
      <c r="D110" s="24"/>
      <c r="E110" s="24"/>
      <c r="F110" s="24" t="s">
        <v>327</v>
      </c>
      <c r="G110" s="20">
        <v>4</v>
      </c>
      <c r="H110" s="20">
        <v>2</v>
      </c>
      <c r="I110" s="1">
        <v>1358.8</v>
      </c>
      <c r="J110" s="1">
        <f t="shared" si="19"/>
        <v>1261.4000000000001</v>
      </c>
      <c r="K110" s="1">
        <v>0</v>
      </c>
      <c r="L110" s="1">
        <v>1261.4000000000001</v>
      </c>
      <c r="M110" s="1">
        <v>1218.4000000000001</v>
      </c>
      <c r="N110" s="21">
        <v>61</v>
      </c>
      <c r="O110" s="1">
        <f>'форма 3'!C110</f>
        <v>159881.78</v>
      </c>
      <c r="P110" s="1">
        <v>0</v>
      </c>
      <c r="Q110" s="1">
        <v>0</v>
      </c>
      <c r="R110" s="1">
        <v>0</v>
      </c>
      <c r="S110" s="1">
        <f>O110-P110-Q110-R110-T110</f>
        <v>143840.23000000001</v>
      </c>
      <c r="T110" s="1">
        <v>16041.55</v>
      </c>
      <c r="U110" s="1">
        <f t="shared" si="18"/>
        <v>126.75</v>
      </c>
      <c r="V110" s="1">
        <f>'Форма 4'!H485</f>
        <v>211</v>
      </c>
      <c r="W110" s="115" t="s">
        <v>315</v>
      </c>
      <c r="X110" s="35">
        <v>1</v>
      </c>
    </row>
    <row r="111" spans="1:24" s="22" customFormat="1" x14ac:dyDescent="0.25">
      <c r="A111" s="39">
        <f t="shared" si="21"/>
        <v>15</v>
      </c>
      <c r="B111" s="97" t="s">
        <v>99</v>
      </c>
      <c r="C111" s="20">
        <v>1964</v>
      </c>
      <c r="D111" s="24"/>
      <c r="E111" s="24"/>
      <c r="F111" s="24" t="s">
        <v>327</v>
      </c>
      <c r="G111" s="20">
        <v>5</v>
      </c>
      <c r="H111" s="20">
        <v>3</v>
      </c>
      <c r="I111" s="1">
        <v>3513.36</v>
      </c>
      <c r="J111" s="1">
        <f t="shared" si="19"/>
        <v>2547.27</v>
      </c>
      <c r="K111" s="1">
        <v>110.9</v>
      </c>
      <c r="L111" s="1">
        <v>2436.37</v>
      </c>
      <c r="M111" s="1">
        <v>2436.37</v>
      </c>
      <c r="N111" s="21">
        <v>121</v>
      </c>
      <c r="O111" s="1">
        <f>'форма 3'!C111</f>
        <v>4028248</v>
      </c>
      <c r="P111" s="1">
        <v>0</v>
      </c>
      <c r="Q111" s="1">
        <v>0</v>
      </c>
      <c r="R111" s="1">
        <v>0</v>
      </c>
      <c r="S111" s="1">
        <f t="shared" si="20"/>
        <v>3785459.96</v>
      </c>
      <c r="T111" s="1">
        <v>242788.04</v>
      </c>
      <c r="U111" s="1">
        <f t="shared" si="18"/>
        <v>1581.4</v>
      </c>
      <c r="V111" s="1">
        <v>2831</v>
      </c>
      <c r="W111" s="115" t="s">
        <v>315</v>
      </c>
      <c r="X111" s="35">
        <v>1</v>
      </c>
    </row>
    <row r="112" spans="1:24" s="22" customFormat="1" x14ac:dyDescent="0.25">
      <c r="A112" s="39">
        <f t="shared" si="21"/>
        <v>16</v>
      </c>
      <c r="B112" s="97" t="s">
        <v>100</v>
      </c>
      <c r="C112" s="20">
        <v>1961</v>
      </c>
      <c r="D112" s="24"/>
      <c r="E112" s="24"/>
      <c r="F112" s="24" t="s">
        <v>327</v>
      </c>
      <c r="G112" s="20">
        <v>4</v>
      </c>
      <c r="H112" s="20">
        <v>4</v>
      </c>
      <c r="I112" s="1">
        <v>3535.4</v>
      </c>
      <c r="J112" s="1">
        <f t="shared" si="19"/>
        <v>3210.1</v>
      </c>
      <c r="K112" s="1">
        <v>585.6</v>
      </c>
      <c r="L112" s="1">
        <v>2624.5</v>
      </c>
      <c r="M112" s="1">
        <v>2624.5</v>
      </c>
      <c r="N112" s="21">
        <v>95</v>
      </c>
      <c r="O112" s="1">
        <f>'форма 3'!C112</f>
        <v>5383498.1200000001</v>
      </c>
      <c r="P112" s="1">
        <v>0</v>
      </c>
      <c r="Q112" s="1">
        <v>0</v>
      </c>
      <c r="R112" s="1">
        <v>0</v>
      </c>
      <c r="S112" s="1">
        <f t="shared" si="20"/>
        <v>5059027.29</v>
      </c>
      <c r="T112" s="1">
        <v>324470.83</v>
      </c>
      <c r="U112" s="1">
        <f t="shared" si="18"/>
        <v>1677.05</v>
      </c>
      <c r="V112" s="1">
        <v>4728</v>
      </c>
      <c r="W112" s="115" t="s">
        <v>315</v>
      </c>
      <c r="X112" s="35">
        <v>1</v>
      </c>
    </row>
    <row r="113" spans="1:24" s="22" customFormat="1" x14ac:dyDescent="0.25">
      <c r="A113" s="39">
        <f t="shared" si="21"/>
        <v>17</v>
      </c>
      <c r="B113" s="97" t="s">
        <v>658</v>
      </c>
      <c r="C113" s="20">
        <v>1962</v>
      </c>
      <c r="D113" s="24"/>
      <c r="E113" s="24"/>
      <c r="F113" s="24" t="s">
        <v>327</v>
      </c>
      <c r="G113" s="20">
        <v>4</v>
      </c>
      <c r="H113" s="20">
        <v>4</v>
      </c>
      <c r="I113" s="1">
        <v>2714</v>
      </c>
      <c r="J113" s="1">
        <f t="shared" si="19"/>
        <v>2522.1999999999998</v>
      </c>
      <c r="K113" s="1">
        <v>46</v>
      </c>
      <c r="L113" s="1">
        <v>2476.1999999999998</v>
      </c>
      <c r="M113" s="1">
        <v>2123.5</v>
      </c>
      <c r="N113" s="21">
        <v>97</v>
      </c>
      <c r="O113" s="1">
        <f>'форма 3'!C113</f>
        <v>138704.51</v>
      </c>
      <c r="P113" s="1">
        <v>0</v>
      </c>
      <c r="Q113" s="1">
        <v>0</v>
      </c>
      <c r="R113" s="1">
        <v>0</v>
      </c>
      <c r="S113" s="1">
        <f t="shared" si="20"/>
        <v>106629.04</v>
      </c>
      <c r="T113" s="1">
        <v>32075.47</v>
      </c>
      <c r="U113" s="1">
        <f t="shared" si="18"/>
        <v>54.99</v>
      </c>
      <c r="V113" s="1">
        <f>'Форма 4'!H494</f>
        <v>211</v>
      </c>
      <c r="W113" s="115" t="s">
        <v>315</v>
      </c>
      <c r="X113" s="35">
        <v>1</v>
      </c>
    </row>
    <row r="114" spans="1:24" s="22" customFormat="1" x14ac:dyDescent="0.25">
      <c r="A114" s="39">
        <f t="shared" si="21"/>
        <v>18</v>
      </c>
      <c r="B114" s="97" t="s">
        <v>101</v>
      </c>
      <c r="C114" s="20">
        <v>1963</v>
      </c>
      <c r="D114" s="24">
        <v>2008</v>
      </c>
      <c r="E114" s="112" t="s">
        <v>331</v>
      </c>
      <c r="F114" s="24" t="s">
        <v>327</v>
      </c>
      <c r="G114" s="20">
        <v>5</v>
      </c>
      <c r="H114" s="20">
        <v>4</v>
      </c>
      <c r="I114" s="1">
        <v>3569</v>
      </c>
      <c r="J114" s="1">
        <f t="shared" si="19"/>
        <v>3267</v>
      </c>
      <c r="K114" s="1">
        <v>538</v>
      </c>
      <c r="L114" s="1">
        <v>2729</v>
      </c>
      <c r="M114" s="1">
        <v>2685.9</v>
      </c>
      <c r="N114" s="21">
        <v>137</v>
      </c>
      <c r="O114" s="1">
        <f>'форма 3'!C114</f>
        <v>5076196.58</v>
      </c>
      <c r="P114" s="1">
        <v>0</v>
      </c>
      <c r="Q114" s="1">
        <v>0</v>
      </c>
      <c r="R114" s="1">
        <v>0</v>
      </c>
      <c r="S114" s="1">
        <f t="shared" si="20"/>
        <v>4746474.2</v>
      </c>
      <c r="T114" s="1">
        <v>329722.38</v>
      </c>
      <c r="U114" s="1">
        <f t="shared" si="18"/>
        <v>1553.78</v>
      </c>
      <c r="V114" s="1">
        <v>2831</v>
      </c>
      <c r="W114" s="115" t="s">
        <v>315</v>
      </c>
      <c r="X114" s="35">
        <v>1</v>
      </c>
    </row>
    <row r="115" spans="1:24" s="22" customFormat="1" x14ac:dyDescent="0.25">
      <c r="A115" s="39">
        <f t="shared" si="21"/>
        <v>19</v>
      </c>
      <c r="B115" s="97" t="s">
        <v>659</v>
      </c>
      <c r="C115" s="20">
        <v>1962</v>
      </c>
      <c r="D115" s="24"/>
      <c r="E115" s="24"/>
      <c r="F115" s="24" t="s">
        <v>327</v>
      </c>
      <c r="G115" s="20">
        <v>4</v>
      </c>
      <c r="H115" s="20">
        <v>2</v>
      </c>
      <c r="I115" s="1">
        <v>1436</v>
      </c>
      <c r="J115" s="1">
        <f t="shared" si="19"/>
        <v>1338.1</v>
      </c>
      <c r="K115" s="1">
        <v>117.1</v>
      </c>
      <c r="L115" s="1">
        <v>1221</v>
      </c>
      <c r="M115" s="1">
        <v>1221</v>
      </c>
      <c r="N115" s="21">
        <v>51</v>
      </c>
      <c r="O115" s="1">
        <f>'форма 3'!C115</f>
        <v>155219.6</v>
      </c>
      <c r="P115" s="1">
        <v>0</v>
      </c>
      <c r="Q115" s="1">
        <v>0</v>
      </c>
      <c r="R115" s="1">
        <v>0</v>
      </c>
      <c r="S115" s="1">
        <f>O115-P115-Q115-R115-T115</f>
        <v>145864.29999999999</v>
      </c>
      <c r="T115" s="1">
        <v>9355.2999999999993</v>
      </c>
      <c r="U115" s="1">
        <f t="shared" si="18"/>
        <v>116</v>
      </c>
      <c r="V115" s="1">
        <f>U115</f>
        <v>116</v>
      </c>
      <c r="W115" s="115" t="s">
        <v>315</v>
      </c>
      <c r="X115" s="35">
        <v>1</v>
      </c>
    </row>
    <row r="116" spans="1:24" s="22" customFormat="1" x14ac:dyDescent="0.25">
      <c r="A116" s="39">
        <f t="shared" si="21"/>
        <v>20</v>
      </c>
      <c r="B116" s="97" t="s">
        <v>660</v>
      </c>
      <c r="C116" s="20">
        <v>1970</v>
      </c>
      <c r="D116" s="24"/>
      <c r="E116" s="24"/>
      <c r="F116" s="24" t="s">
        <v>327</v>
      </c>
      <c r="G116" s="20">
        <v>5</v>
      </c>
      <c r="H116" s="20">
        <v>4</v>
      </c>
      <c r="I116" s="1">
        <v>3642.3</v>
      </c>
      <c r="J116" s="1">
        <f t="shared" si="19"/>
        <v>3330.3</v>
      </c>
      <c r="K116" s="1">
        <v>0</v>
      </c>
      <c r="L116" s="1">
        <v>3330.3</v>
      </c>
      <c r="M116" s="1">
        <v>3151.1</v>
      </c>
      <c r="N116" s="21">
        <v>141</v>
      </c>
      <c r="O116" s="1">
        <f>'форма 3'!C116</f>
        <v>386314.8</v>
      </c>
      <c r="P116" s="1">
        <v>0</v>
      </c>
      <c r="Q116" s="1">
        <v>0</v>
      </c>
      <c r="R116" s="1">
        <v>0</v>
      </c>
      <c r="S116" s="1">
        <f>O116-P116-Q116-R116-T116</f>
        <v>363031.08</v>
      </c>
      <c r="T116" s="1">
        <v>23283.72</v>
      </c>
      <c r="U116" s="1">
        <f t="shared" si="18"/>
        <v>116</v>
      </c>
      <c r="V116" s="1">
        <f>U116</f>
        <v>116</v>
      </c>
      <c r="W116" s="115" t="s">
        <v>315</v>
      </c>
      <c r="X116" s="35">
        <v>1</v>
      </c>
    </row>
    <row r="117" spans="1:24" s="22" customFormat="1" x14ac:dyDescent="0.25">
      <c r="A117" s="39">
        <f t="shared" si="21"/>
        <v>21</v>
      </c>
      <c r="B117" s="97" t="s">
        <v>102</v>
      </c>
      <c r="C117" s="20">
        <v>1975</v>
      </c>
      <c r="D117" s="24"/>
      <c r="E117" s="24"/>
      <c r="F117" s="24" t="s">
        <v>327</v>
      </c>
      <c r="G117" s="20">
        <v>5</v>
      </c>
      <c r="H117" s="20">
        <v>2</v>
      </c>
      <c r="I117" s="1">
        <v>3954.5</v>
      </c>
      <c r="J117" s="1">
        <f t="shared" si="19"/>
        <v>3486.6</v>
      </c>
      <c r="K117" s="1">
        <v>365.1</v>
      </c>
      <c r="L117" s="1">
        <v>3121.5</v>
      </c>
      <c r="M117" s="1">
        <v>3070.7</v>
      </c>
      <c r="N117" s="21">
        <v>154</v>
      </c>
      <c r="O117" s="1">
        <f>'форма 3'!C117</f>
        <v>4912658.22</v>
      </c>
      <c r="P117" s="1">
        <v>0</v>
      </c>
      <c r="Q117" s="1">
        <v>0</v>
      </c>
      <c r="R117" s="1">
        <v>0</v>
      </c>
      <c r="S117" s="1">
        <f t="shared" si="20"/>
        <v>4616565.5599999996</v>
      </c>
      <c r="T117" s="1">
        <v>296092.65999999997</v>
      </c>
      <c r="U117" s="1">
        <f t="shared" si="18"/>
        <v>1409.01</v>
      </c>
      <c r="V117" s="1">
        <v>2831</v>
      </c>
      <c r="W117" s="115" t="s">
        <v>315</v>
      </c>
      <c r="X117" s="35">
        <v>1</v>
      </c>
    </row>
    <row r="118" spans="1:24" s="22" customFormat="1" x14ac:dyDescent="0.25">
      <c r="A118" s="39">
        <f t="shared" si="21"/>
        <v>22</v>
      </c>
      <c r="B118" s="97" t="s">
        <v>661</v>
      </c>
      <c r="C118" s="20">
        <v>1964</v>
      </c>
      <c r="D118" s="24"/>
      <c r="E118" s="24"/>
      <c r="F118" s="24" t="s">
        <v>327</v>
      </c>
      <c r="G118" s="20">
        <v>5</v>
      </c>
      <c r="H118" s="20">
        <v>4</v>
      </c>
      <c r="I118" s="1">
        <v>3606.43</v>
      </c>
      <c r="J118" s="1">
        <f t="shared" si="19"/>
        <v>3361.23</v>
      </c>
      <c r="K118" s="1">
        <v>845.8</v>
      </c>
      <c r="L118" s="1">
        <v>2515.4299999999998</v>
      </c>
      <c r="M118" s="1">
        <v>2515.4299999999998</v>
      </c>
      <c r="N118" s="21">
        <v>107</v>
      </c>
      <c r="O118" s="1">
        <f>'форма 3'!C118</f>
        <v>158504.76999999999</v>
      </c>
      <c r="P118" s="1">
        <v>0</v>
      </c>
      <c r="Q118" s="1">
        <v>0</v>
      </c>
      <c r="R118" s="1">
        <v>0</v>
      </c>
      <c r="S118" s="1">
        <f t="shared" si="20"/>
        <v>120621.2</v>
      </c>
      <c r="T118" s="1">
        <v>37883.57</v>
      </c>
      <c r="U118" s="1">
        <f t="shared" si="18"/>
        <v>47.16</v>
      </c>
      <c r="V118" s="1">
        <f>'Форма 4'!H517</f>
        <v>187</v>
      </c>
      <c r="W118" s="115" t="s">
        <v>315</v>
      </c>
      <c r="X118" s="35">
        <v>1</v>
      </c>
    </row>
    <row r="119" spans="1:24" s="22" customFormat="1" x14ac:dyDescent="0.25">
      <c r="A119" s="39">
        <f t="shared" si="21"/>
        <v>23</v>
      </c>
      <c r="B119" s="97" t="s">
        <v>662</v>
      </c>
      <c r="C119" s="20">
        <v>1961</v>
      </c>
      <c r="D119" s="24"/>
      <c r="E119" s="24"/>
      <c r="F119" s="24" t="s">
        <v>328</v>
      </c>
      <c r="G119" s="20">
        <v>2</v>
      </c>
      <c r="H119" s="20">
        <v>2</v>
      </c>
      <c r="I119" s="1">
        <v>678.6</v>
      </c>
      <c r="J119" s="1">
        <f t="shared" si="19"/>
        <v>632.6</v>
      </c>
      <c r="K119" s="1">
        <v>0</v>
      </c>
      <c r="L119" s="1">
        <v>632.6</v>
      </c>
      <c r="M119" s="1">
        <v>632.6</v>
      </c>
      <c r="N119" s="21">
        <v>40</v>
      </c>
      <c r="O119" s="1">
        <f>'форма 3'!C119</f>
        <v>75520.429999999993</v>
      </c>
      <c r="P119" s="1">
        <v>0</v>
      </c>
      <c r="Q119" s="1">
        <v>0</v>
      </c>
      <c r="R119" s="1">
        <v>0</v>
      </c>
      <c r="S119" s="1">
        <f t="shared" si="20"/>
        <v>65836</v>
      </c>
      <c r="T119" s="1">
        <v>9684.43</v>
      </c>
      <c r="U119" s="1">
        <f t="shared" si="18"/>
        <v>119.38</v>
      </c>
      <c r="V119" s="1">
        <f>'Форма 4'!H520</f>
        <v>254</v>
      </c>
      <c r="W119" s="115" t="s">
        <v>315</v>
      </c>
      <c r="X119" s="35">
        <v>1</v>
      </c>
    </row>
    <row r="120" spans="1:24" s="22" customFormat="1" x14ac:dyDescent="0.25">
      <c r="A120" s="39">
        <f t="shared" si="21"/>
        <v>24</v>
      </c>
      <c r="B120" s="97" t="s">
        <v>663</v>
      </c>
      <c r="C120" s="20">
        <v>1964</v>
      </c>
      <c r="D120" s="24"/>
      <c r="E120" s="24"/>
      <c r="F120" s="24" t="s">
        <v>327</v>
      </c>
      <c r="G120" s="20">
        <v>2</v>
      </c>
      <c r="H120" s="20">
        <v>2</v>
      </c>
      <c r="I120" s="1">
        <v>667</v>
      </c>
      <c r="J120" s="1">
        <f t="shared" si="19"/>
        <v>620.79999999999995</v>
      </c>
      <c r="K120" s="1">
        <v>0</v>
      </c>
      <c r="L120" s="1">
        <v>620.79999999999995</v>
      </c>
      <c r="M120" s="1">
        <v>465.7</v>
      </c>
      <c r="N120" s="21">
        <v>34</v>
      </c>
      <c r="O120" s="1">
        <f>'форма 3'!C120</f>
        <v>77751.820000000007</v>
      </c>
      <c r="P120" s="1">
        <v>0</v>
      </c>
      <c r="Q120" s="1">
        <v>0</v>
      </c>
      <c r="R120" s="1">
        <v>0</v>
      </c>
      <c r="S120" s="1">
        <f t="shared" si="20"/>
        <v>68734.45</v>
      </c>
      <c r="T120" s="1">
        <v>9017.3700000000008</v>
      </c>
      <c r="U120" s="1">
        <f t="shared" si="18"/>
        <v>125.24</v>
      </c>
      <c r="V120" s="1">
        <f>'Форма 4'!H523</f>
        <v>241</v>
      </c>
      <c r="W120" s="115" t="s">
        <v>315</v>
      </c>
      <c r="X120" s="35">
        <v>1</v>
      </c>
    </row>
    <row r="121" spans="1:24" s="22" customFormat="1" x14ac:dyDescent="0.25">
      <c r="A121" s="39">
        <f t="shared" si="21"/>
        <v>25</v>
      </c>
      <c r="B121" s="97" t="s">
        <v>664</v>
      </c>
      <c r="C121" s="20">
        <v>1958</v>
      </c>
      <c r="D121" s="24"/>
      <c r="E121" s="24"/>
      <c r="F121" s="24" t="s">
        <v>328</v>
      </c>
      <c r="G121" s="20">
        <v>2</v>
      </c>
      <c r="H121" s="20">
        <v>3</v>
      </c>
      <c r="I121" s="1">
        <v>2350.8000000000002</v>
      </c>
      <c r="J121" s="1">
        <f t="shared" si="19"/>
        <v>1327.8</v>
      </c>
      <c r="K121" s="1">
        <v>0</v>
      </c>
      <c r="L121" s="1">
        <v>1327.8</v>
      </c>
      <c r="M121" s="1">
        <v>1327.8</v>
      </c>
      <c r="N121" s="21">
        <v>47</v>
      </c>
      <c r="O121" s="1">
        <f>'форма 3'!C121</f>
        <v>77495.41</v>
      </c>
      <c r="P121" s="1">
        <v>0</v>
      </c>
      <c r="Q121" s="1">
        <v>0</v>
      </c>
      <c r="R121" s="1">
        <v>0</v>
      </c>
      <c r="S121" s="1">
        <f t="shared" si="20"/>
        <v>57168.21</v>
      </c>
      <c r="T121" s="1">
        <v>20327.2</v>
      </c>
      <c r="U121" s="1">
        <f t="shared" si="18"/>
        <v>58.36</v>
      </c>
      <c r="V121" s="1">
        <f>'Форма 4'!H526</f>
        <v>254</v>
      </c>
      <c r="W121" s="115" t="s">
        <v>315</v>
      </c>
      <c r="X121" s="35">
        <v>1</v>
      </c>
    </row>
    <row r="122" spans="1:24" s="22" customFormat="1" x14ac:dyDescent="0.25">
      <c r="A122" s="39">
        <f t="shared" si="21"/>
        <v>26</v>
      </c>
      <c r="B122" s="97" t="s">
        <v>103</v>
      </c>
      <c r="C122" s="20">
        <v>1974</v>
      </c>
      <c r="D122" s="24"/>
      <c r="E122" s="24"/>
      <c r="F122" s="24" t="s">
        <v>327</v>
      </c>
      <c r="G122" s="20">
        <v>5</v>
      </c>
      <c r="H122" s="20">
        <v>6</v>
      </c>
      <c r="I122" s="1">
        <v>5400.2</v>
      </c>
      <c r="J122" s="1">
        <f t="shared" si="19"/>
        <v>4979.6000000000004</v>
      </c>
      <c r="K122" s="1">
        <v>440.7</v>
      </c>
      <c r="L122" s="1">
        <v>4538.8999999999996</v>
      </c>
      <c r="M122" s="1">
        <v>4419.5</v>
      </c>
      <c r="N122" s="21">
        <v>172</v>
      </c>
      <c r="O122" s="1">
        <f>'форма 3'!C122</f>
        <v>6187703.5</v>
      </c>
      <c r="P122" s="1">
        <v>0</v>
      </c>
      <c r="Q122" s="1">
        <v>0</v>
      </c>
      <c r="R122" s="1">
        <v>0</v>
      </c>
      <c r="S122" s="1">
        <f t="shared" si="20"/>
        <v>5805745.2999999998</v>
      </c>
      <c r="T122" s="1">
        <v>381958.2</v>
      </c>
      <c r="U122" s="1">
        <f t="shared" si="18"/>
        <v>1242.6099999999999</v>
      </c>
      <c r="V122" s="1">
        <v>2831</v>
      </c>
      <c r="W122" s="115" t="s">
        <v>315</v>
      </c>
      <c r="X122" s="35">
        <v>1</v>
      </c>
    </row>
    <row r="123" spans="1:24" s="22" customFormat="1" x14ac:dyDescent="0.25">
      <c r="A123" s="39">
        <f t="shared" si="21"/>
        <v>27</v>
      </c>
      <c r="B123" s="97" t="s">
        <v>665</v>
      </c>
      <c r="C123" s="20">
        <v>1964</v>
      </c>
      <c r="D123" s="24"/>
      <c r="E123" s="24"/>
      <c r="F123" s="24" t="s">
        <v>328</v>
      </c>
      <c r="G123" s="20">
        <v>5</v>
      </c>
      <c r="H123" s="20">
        <v>2</v>
      </c>
      <c r="I123" s="1">
        <v>1771.9</v>
      </c>
      <c r="J123" s="1">
        <f t="shared" si="19"/>
        <v>1648.9</v>
      </c>
      <c r="K123" s="1">
        <v>316.8</v>
      </c>
      <c r="L123" s="1">
        <v>1332.1</v>
      </c>
      <c r="M123" s="1">
        <v>1259.4000000000001</v>
      </c>
      <c r="N123" s="21">
        <v>58</v>
      </c>
      <c r="O123" s="1">
        <f>'форма 3'!C123</f>
        <v>4782683.2</v>
      </c>
      <c r="P123" s="1">
        <v>0</v>
      </c>
      <c r="Q123" s="1">
        <v>0</v>
      </c>
      <c r="R123" s="1">
        <v>0</v>
      </c>
      <c r="S123" s="1">
        <f>O123-P123-Q123-R123-T123</f>
        <v>4481457.97</v>
      </c>
      <c r="T123" s="1">
        <v>301225.23</v>
      </c>
      <c r="U123" s="1">
        <f t="shared" si="18"/>
        <v>2900.53</v>
      </c>
      <c r="V123" s="1">
        <f>'Форма 4'!H532</f>
        <v>3031</v>
      </c>
      <c r="W123" s="115" t="s">
        <v>315</v>
      </c>
      <c r="X123" s="35">
        <v>1</v>
      </c>
    </row>
    <row r="124" spans="1:24" s="22" customFormat="1" x14ac:dyDescent="0.25">
      <c r="A124" s="39">
        <f t="shared" si="21"/>
        <v>28</v>
      </c>
      <c r="B124" s="97" t="s">
        <v>666</v>
      </c>
      <c r="C124" s="20">
        <v>1951</v>
      </c>
      <c r="D124" s="24"/>
      <c r="E124" s="24"/>
      <c r="F124" s="24" t="s">
        <v>327</v>
      </c>
      <c r="G124" s="20">
        <v>4</v>
      </c>
      <c r="H124" s="20">
        <v>2</v>
      </c>
      <c r="I124" s="1">
        <v>1853.8</v>
      </c>
      <c r="J124" s="1">
        <f t="shared" si="19"/>
        <v>1724.6</v>
      </c>
      <c r="K124" s="1">
        <v>917.94</v>
      </c>
      <c r="L124" s="1">
        <v>806.66</v>
      </c>
      <c r="M124" s="1">
        <v>413.9</v>
      </c>
      <c r="N124" s="21">
        <v>52</v>
      </c>
      <c r="O124" s="1">
        <f>'форма 3'!C124</f>
        <v>98907.54</v>
      </c>
      <c r="P124" s="1">
        <v>0</v>
      </c>
      <c r="Q124" s="1">
        <v>0</v>
      </c>
      <c r="R124" s="1">
        <v>0</v>
      </c>
      <c r="S124" s="1">
        <f>O124-P124-Q124-R124-T124</f>
        <v>76975.350000000006</v>
      </c>
      <c r="T124" s="1">
        <v>21932.19</v>
      </c>
      <c r="U124" s="1">
        <f t="shared" si="18"/>
        <v>57.35</v>
      </c>
      <c r="V124" s="1">
        <f>'Форма 4'!H537</f>
        <v>211</v>
      </c>
      <c r="W124" s="115" t="s">
        <v>315</v>
      </c>
      <c r="X124" s="35">
        <v>1</v>
      </c>
    </row>
    <row r="125" spans="1:24" s="22" customFormat="1" x14ac:dyDescent="0.25">
      <c r="A125" s="39">
        <f t="shared" si="21"/>
        <v>29</v>
      </c>
      <c r="B125" s="97" t="s">
        <v>104</v>
      </c>
      <c r="C125" s="20">
        <v>1981</v>
      </c>
      <c r="D125" s="24">
        <v>2008</v>
      </c>
      <c r="E125" s="112" t="s">
        <v>331</v>
      </c>
      <c r="F125" s="24" t="s">
        <v>327</v>
      </c>
      <c r="G125" s="20">
        <v>9</v>
      </c>
      <c r="H125" s="20">
        <v>1</v>
      </c>
      <c r="I125" s="1">
        <v>6164.2</v>
      </c>
      <c r="J125" s="1">
        <f t="shared" si="19"/>
        <v>4585.3</v>
      </c>
      <c r="K125" s="1">
        <v>0</v>
      </c>
      <c r="L125" s="1">
        <v>4585.3</v>
      </c>
      <c r="M125" s="1">
        <v>4445</v>
      </c>
      <c r="N125" s="21">
        <v>200</v>
      </c>
      <c r="O125" s="1">
        <f>'форма 3'!C125</f>
        <v>4287702.07</v>
      </c>
      <c r="P125" s="1">
        <v>0</v>
      </c>
      <c r="Q125" s="1">
        <v>0</v>
      </c>
      <c r="R125" s="1">
        <v>0</v>
      </c>
      <c r="S125" s="1">
        <f t="shared" si="20"/>
        <v>3891398.48</v>
      </c>
      <c r="T125" s="1">
        <v>396303.59</v>
      </c>
      <c r="U125" s="1">
        <f t="shared" si="18"/>
        <v>935.1</v>
      </c>
      <c r="V125" s="1">
        <v>1434</v>
      </c>
      <c r="W125" s="115" t="s">
        <v>315</v>
      </c>
      <c r="X125" s="35">
        <v>1</v>
      </c>
    </row>
    <row r="126" spans="1:24" s="22" customFormat="1" x14ac:dyDescent="0.25">
      <c r="A126" s="39">
        <f t="shared" si="21"/>
        <v>30</v>
      </c>
      <c r="B126" s="97" t="s">
        <v>105</v>
      </c>
      <c r="C126" s="20">
        <v>1958</v>
      </c>
      <c r="D126" s="24"/>
      <c r="E126" s="24"/>
      <c r="F126" s="24" t="s">
        <v>327</v>
      </c>
      <c r="G126" s="20">
        <v>4</v>
      </c>
      <c r="H126" s="20">
        <v>4</v>
      </c>
      <c r="I126" s="1">
        <v>4068.1</v>
      </c>
      <c r="J126" s="1">
        <f t="shared" si="19"/>
        <v>3808.2</v>
      </c>
      <c r="K126" s="1">
        <v>828.3</v>
      </c>
      <c r="L126" s="1">
        <v>2979.9</v>
      </c>
      <c r="M126" s="1">
        <v>2439</v>
      </c>
      <c r="N126" s="21">
        <v>77</v>
      </c>
      <c r="O126" s="1">
        <f>'форма 3'!C126</f>
        <v>10905690.279999999</v>
      </c>
      <c r="P126" s="1">
        <v>0</v>
      </c>
      <c r="Q126" s="1">
        <v>0</v>
      </c>
      <c r="R126" s="1">
        <v>0</v>
      </c>
      <c r="S126" s="1">
        <f t="shared" si="20"/>
        <v>10244581.52</v>
      </c>
      <c r="T126" s="1">
        <v>661108.76</v>
      </c>
      <c r="U126" s="1">
        <f t="shared" si="18"/>
        <v>2863.74</v>
      </c>
      <c r="V126" s="1">
        <f>4728+54</f>
        <v>4782</v>
      </c>
      <c r="W126" s="115" t="s">
        <v>315</v>
      </c>
      <c r="X126" s="35">
        <v>1</v>
      </c>
    </row>
    <row r="127" spans="1:24" s="22" customFormat="1" x14ac:dyDescent="0.25">
      <c r="A127" s="39">
        <f t="shared" si="21"/>
        <v>31</v>
      </c>
      <c r="B127" s="97" t="s">
        <v>667</v>
      </c>
      <c r="C127" s="20">
        <v>1959</v>
      </c>
      <c r="D127" s="24"/>
      <c r="E127" s="24"/>
      <c r="F127" s="24" t="s">
        <v>327</v>
      </c>
      <c r="G127" s="20">
        <v>5</v>
      </c>
      <c r="H127" s="20">
        <v>2</v>
      </c>
      <c r="I127" s="1">
        <v>1992.7</v>
      </c>
      <c r="J127" s="1">
        <f t="shared" si="19"/>
        <v>1786.7</v>
      </c>
      <c r="K127" s="1">
        <v>0</v>
      </c>
      <c r="L127" s="1">
        <v>1786.7</v>
      </c>
      <c r="M127" s="1">
        <v>1786.7</v>
      </c>
      <c r="N127" s="21">
        <v>62</v>
      </c>
      <c r="O127" s="1">
        <f>'форма 3'!C127</f>
        <v>121624.78</v>
      </c>
      <c r="P127" s="1">
        <v>0</v>
      </c>
      <c r="Q127" s="1">
        <v>0</v>
      </c>
      <c r="R127" s="1">
        <v>0</v>
      </c>
      <c r="S127" s="1">
        <f t="shared" si="20"/>
        <v>101487.34</v>
      </c>
      <c r="T127" s="1">
        <v>20137.439999999999</v>
      </c>
      <c r="U127" s="1">
        <f t="shared" si="18"/>
        <v>68.069999999999993</v>
      </c>
      <c r="V127" s="1">
        <f>'Форма 4'!H548</f>
        <v>187</v>
      </c>
      <c r="W127" s="115" t="s">
        <v>315</v>
      </c>
      <c r="X127" s="35">
        <v>1</v>
      </c>
    </row>
    <row r="128" spans="1:24" s="22" customFormat="1" x14ac:dyDescent="0.25">
      <c r="A128" s="39">
        <f t="shared" si="21"/>
        <v>32</v>
      </c>
      <c r="B128" s="97" t="s">
        <v>668</v>
      </c>
      <c r="C128" s="20">
        <v>1960</v>
      </c>
      <c r="D128" s="24"/>
      <c r="E128" s="24"/>
      <c r="F128" s="24" t="s">
        <v>327</v>
      </c>
      <c r="G128" s="20">
        <v>5</v>
      </c>
      <c r="H128" s="20">
        <v>3</v>
      </c>
      <c r="I128" s="1">
        <v>2717.7</v>
      </c>
      <c r="J128" s="1">
        <f t="shared" si="19"/>
        <v>2511.6999999999998</v>
      </c>
      <c r="K128" s="1">
        <v>0</v>
      </c>
      <c r="L128" s="1">
        <v>2511.6999999999998</v>
      </c>
      <c r="M128" s="1">
        <v>2443.5</v>
      </c>
      <c r="N128" s="21">
        <v>112</v>
      </c>
      <c r="O128" s="1">
        <f>'форма 3'!C128</f>
        <v>4425906.1900000004</v>
      </c>
      <c r="P128" s="1">
        <v>0</v>
      </c>
      <c r="Q128" s="1">
        <v>0</v>
      </c>
      <c r="R128" s="1">
        <v>0</v>
      </c>
      <c r="S128" s="1">
        <f t="shared" si="20"/>
        <v>3969030.45</v>
      </c>
      <c r="T128" s="1">
        <v>456875.74</v>
      </c>
      <c r="U128" s="1">
        <f t="shared" si="18"/>
        <v>1762.12</v>
      </c>
      <c r="V128" s="1">
        <f>'Форма 4'!H551</f>
        <v>3018</v>
      </c>
      <c r="W128" s="115" t="s">
        <v>315</v>
      </c>
      <c r="X128" s="35">
        <v>1</v>
      </c>
    </row>
    <row r="129" spans="1:24" s="22" customFormat="1" x14ac:dyDescent="0.25">
      <c r="A129" s="39">
        <f t="shared" si="21"/>
        <v>33</v>
      </c>
      <c r="B129" s="97" t="s">
        <v>335</v>
      </c>
      <c r="C129" s="20">
        <v>1990</v>
      </c>
      <c r="D129" s="24"/>
      <c r="E129" s="24"/>
      <c r="F129" s="24" t="s">
        <v>327</v>
      </c>
      <c r="G129" s="20">
        <v>4</v>
      </c>
      <c r="H129" s="20">
        <v>3</v>
      </c>
      <c r="I129" s="1">
        <v>1889.6</v>
      </c>
      <c r="J129" s="1">
        <f t="shared" si="19"/>
        <v>1817</v>
      </c>
      <c r="K129" s="1">
        <v>0</v>
      </c>
      <c r="L129" s="1">
        <v>1817</v>
      </c>
      <c r="M129" s="1">
        <v>1817</v>
      </c>
      <c r="N129" s="21">
        <v>52</v>
      </c>
      <c r="O129" s="1">
        <f>'форма 3'!C129</f>
        <v>8595896</v>
      </c>
      <c r="P129" s="1">
        <v>0</v>
      </c>
      <c r="Q129" s="1">
        <v>0</v>
      </c>
      <c r="R129" s="1">
        <v>0</v>
      </c>
      <c r="S129" s="1">
        <f t="shared" si="20"/>
        <v>8071547.3399999999</v>
      </c>
      <c r="T129" s="1">
        <v>524348.66</v>
      </c>
      <c r="U129" s="1">
        <f t="shared" si="18"/>
        <v>4730.82</v>
      </c>
      <c r="V129" s="1">
        <v>4788</v>
      </c>
      <c r="W129" s="115" t="s">
        <v>315</v>
      </c>
      <c r="X129" s="35">
        <v>1</v>
      </c>
    </row>
    <row r="130" spans="1:24" s="22" customFormat="1" x14ac:dyDescent="0.25">
      <c r="A130" s="39">
        <f t="shared" si="21"/>
        <v>34</v>
      </c>
      <c r="B130" s="97" t="s">
        <v>669</v>
      </c>
      <c r="C130" s="20">
        <v>1961</v>
      </c>
      <c r="D130" s="24"/>
      <c r="E130" s="24"/>
      <c r="F130" s="24" t="s">
        <v>327</v>
      </c>
      <c r="G130" s="20">
        <v>5</v>
      </c>
      <c r="H130" s="20">
        <v>4</v>
      </c>
      <c r="I130" s="1">
        <v>3478.4</v>
      </c>
      <c r="J130" s="1">
        <f t="shared" si="19"/>
        <v>3194.4</v>
      </c>
      <c r="K130" s="1">
        <v>201</v>
      </c>
      <c r="L130" s="1">
        <v>2993.4</v>
      </c>
      <c r="M130" s="1">
        <v>2908</v>
      </c>
      <c r="N130" s="21">
        <v>101</v>
      </c>
      <c r="O130" s="1">
        <f>'форма 3'!C130</f>
        <v>167132.45000000001</v>
      </c>
      <c r="P130" s="1">
        <v>0</v>
      </c>
      <c r="Q130" s="1">
        <v>0</v>
      </c>
      <c r="R130" s="1">
        <v>0</v>
      </c>
      <c r="S130" s="1">
        <f>O130-P130-Q130-R130-T130</f>
        <v>131129.18</v>
      </c>
      <c r="T130" s="1">
        <v>36003.269999999997</v>
      </c>
      <c r="U130" s="1">
        <f t="shared" si="18"/>
        <v>52.32</v>
      </c>
      <c r="V130" s="1">
        <f>'Форма 4'!H560</f>
        <v>187</v>
      </c>
      <c r="W130" s="115" t="s">
        <v>315</v>
      </c>
      <c r="X130" s="35">
        <v>1</v>
      </c>
    </row>
    <row r="131" spans="1:24" s="22" customFormat="1" x14ac:dyDescent="0.25">
      <c r="A131" s="39">
        <f t="shared" si="21"/>
        <v>35</v>
      </c>
      <c r="B131" s="97" t="s">
        <v>670</v>
      </c>
      <c r="C131" s="20">
        <v>1951</v>
      </c>
      <c r="D131" s="24">
        <v>2012</v>
      </c>
      <c r="E131" s="24" t="s">
        <v>646</v>
      </c>
      <c r="F131" s="24" t="s">
        <v>328</v>
      </c>
      <c r="G131" s="20">
        <v>3</v>
      </c>
      <c r="H131" s="20">
        <v>1</v>
      </c>
      <c r="I131" s="1">
        <v>1441.14</v>
      </c>
      <c r="J131" s="1">
        <f t="shared" si="19"/>
        <v>1086.0999999999999</v>
      </c>
      <c r="K131" s="1">
        <v>0</v>
      </c>
      <c r="L131" s="1">
        <v>1086.0999999999999</v>
      </c>
      <c r="M131" s="1">
        <v>346.2</v>
      </c>
      <c r="N131" s="21">
        <v>103</v>
      </c>
      <c r="O131" s="1">
        <f>'форма 3'!C131</f>
        <v>89060.2</v>
      </c>
      <c r="P131" s="1">
        <v>0</v>
      </c>
      <c r="Q131" s="1">
        <v>0</v>
      </c>
      <c r="R131" s="1">
        <v>0</v>
      </c>
      <c r="S131" s="1">
        <f>O131-P131-Q131-R131-T131</f>
        <v>83692.42</v>
      </c>
      <c r="T131" s="1">
        <v>5367.78</v>
      </c>
      <c r="U131" s="1">
        <f t="shared" si="18"/>
        <v>82</v>
      </c>
      <c r="V131" s="1">
        <f>U131</f>
        <v>82</v>
      </c>
      <c r="W131" s="115" t="s">
        <v>315</v>
      </c>
      <c r="X131" s="35">
        <v>1</v>
      </c>
    </row>
    <row r="132" spans="1:24" s="22" customFormat="1" x14ac:dyDescent="0.25">
      <c r="A132" s="39">
        <f t="shared" si="21"/>
        <v>36</v>
      </c>
      <c r="B132" s="97" t="s">
        <v>106</v>
      </c>
      <c r="C132" s="20">
        <v>1967</v>
      </c>
      <c r="D132" s="24"/>
      <c r="E132" s="24"/>
      <c r="F132" s="24" t="s">
        <v>327</v>
      </c>
      <c r="G132" s="20">
        <v>5</v>
      </c>
      <c r="H132" s="20">
        <v>4</v>
      </c>
      <c r="I132" s="1">
        <v>4406.74</v>
      </c>
      <c r="J132" s="1">
        <f t="shared" si="19"/>
        <v>3272.7</v>
      </c>
      <c r="K132" s="1">
        <v>183.8</v>
      </c>
      <c r="L132" s="1">
        <v>3088.9</v>
      </c>
      <c r="M132" s="1">
        <v>3088.9</v>
      </c>
      <c r="N132" s="21">
        <v>142</v>
      </c>
      <c r="O132" s="1">
        <f>'форма 3'!C132</f>
        <v>4024224.07</v>
      </c>
      <c r="P132" s="1">
        <v>0</v>
      </c>
      <c r="Q132" s="1">
        <v>0</v>
      </c>
      <c r="R132" s="1">
        <v>0</v>
      </c>
      <c r="S132" s="1">
        <f t="shared" si="20"/>
        <v>3781678.55</v>
      </c>
      <c r="T132" s="1">
        <v>242545.52</v>
      </c>
      <c r="U132" s="1">
        <f t="shared" si="18"/>
        <v>1229.6300000000001</v>
      </c>
      <c r="V132" s="1">
        <v>2831</v>
      </c>
      <c r="W132" s="115" t="s">
        <v>315</v>
      </c>
      <c r="X132" s="35">
        <v>1</v>
      </c>
    </row>
    <row r="133" spans="1:24" s="22" customFormat="1" x14ac:dyDescent="0.25">
      <c r="A133" s="39">
        <f t="shared" si="21"/>
        <v>37</v>
      </c>
      <c r="B133" s="97" t="s">
        <v>671</v>
      </c>
      <c r="C133" s="20">
        <v>1968</v>
      </c>
      <c r="D133" s="24"/>
      <c r="E133" s="24"/>
      <c r="F133" s="24" t="s">
        <v>327</v>
      </c>
      <c r="G133" s="20">
        <v>5</v>
      </c>
      <c r="H133" s="20">
        <v>6</v>
      </c>
      <c r="I133" s="1">
        <v>5067</v>
      </c>
      <c r="J133" s="1">
        <f t="shared" si="19"/>
        <v>4230.78</v>
      </c>
      <c r="K133" s="1">
        <v>503</v>
      </c>
      <c r="L133" s="1">
        <v>3727.78</v>
      </c>
      <c r="M133" s="1">
        <v>3609.99</v>
      </c>
      <c r="N133" s="21">
        <v>196</v>
      </c>
      <c r="O133" s="1">
        <f>'форма 3'!C133</f>
        <v>770001.96</v>
      </c>
      <c r="P133" s="1">
        <v>0</v>
      </c>
      <c r="Q133" s="1">
        <v>0</v>
      </c>
      <c r="R133" s="1">
        <v>0</v>
      </c>
      <c r="S133" s="1">
        <f t="shared" si="20"/>
        <v>751132.34</v>
      </c>
      <c r="T133" s="1">
        <v>18869.62</v>
      </c>
      <c r="U133" s="1">
        <f t="shared" si="18"/>
        <v>182</v>
      </c>
      <c r="V133" s="1">
        <f>'Форма 4'!H571</f>
        <v>182</v>
      </c>
      <c r="W133" s="115" t="s">
        <v>315</v>
      </c>
      <c r="X133" s="35">
        <v>1</v>
      </c>
    </row>
    <row r="134" spans="1:24" s="22" customFormat="1" x14ac:dyDescent="0.25">
      <c r="A134" s="39">
        <f t="shared" si="21"/>
        <v>38</v>
      </c>
      <c r="B134" s="97" t="s">
        <v>672</v>
      </c>
      <c r="C134" s="20">
        <v>1969</v>
      </c>
      <c r="D134" s="24"/>
      <c r="E134" s="24"/>
      <c r="F134" s="24" t="s">
        <v>327</v>
      </c>
      <c r="G134" s="20">
        <v>5</v>
      </c>
      <c r="H134" s="20">
        <v>3</v>
      </c>
      <c r="I134" s="1">
        <v>2695.3</v>
      </c>
      <c r="J134" s="1">
        <f t="shared" si="19"/>
        <v>2510.3000000000002</v>
      </c>
      <c r="K134" s="1">
        <v>0</v>
      </c>
      <c r="L134" s="1">
        <v>2510.3000000000002</v>
      </c>
      <c r="M134" s="1">
        <v>2510.3000000000002</v>
      </c>
      <c r="N134" s="21">
        <v>127</v>
      </c>
      <c r="O134" s="1">
        <f>'форма 3'!C134</f>
        <v>296215.40000000002</v>
      </c>
      <c r="P134" s="1">
        <v>0</v>
      </c>
      <c r="Q134" s="1">
        <v>0</v>
      </c>
      <c r="R134" s="1">
        <v>0</v>
      </c>
      <c r="S134" s="1">
        <f t="shared" si="20"/>
        <v>278362.09000000003</v>
      </c>
      <c r="T134" s="1">
        <v>17853.310000000001</v>
      </c>
      <c r="U134" s="1">
        <f t="shared" si="18"/>
        <v>118</v>
      </c>
      <c r="V134" s="1">
        <f>U134</f>
        <v>118</v>
      </c>
      <c r="W134" s="115" t="s">
        <v>315</v>
      </c>
      <c r="X134" s="35">
        <v>1</v>
      </c>
    </row>
    <row r="135" spans="1:24" s="22" customFormat="1" x14ac:dyDescent="0.25">
      <c r="A135" s="39">
        <f t="shared" si="21"/>
        <v>39</v>
      </c>
      <c r="B135" s="97" t="s">
        <v>107</v>
      </c>
      <c r="C135" s="20">
        <v>1951</v>
      </c>
      <c r="D135" s="24">
        <v>2013</v>
      </c>
      <c r="E135" s="24" t="s">
        <v>327</v>
      </c>
      <c r="F135" s="24" t="s">
        <v>327</v>
      </c>
      <c r="G135" s="20">
        <v>4</v>
      </c>
      <c r="H135" s="20">
        <v>2</v>
      </c>
      <c r="I135" s="1">
        <v>4298.7</v>
      </c>
      <c r="J135" s="1">
        <f t="shared" si="19"/>
        <v>3257.8</v>
      </c>
      <c r="K135" s="1">
        <v>987.2</v>
      </c>
      <c r="L135" s="1">
        <v>2270.6</v>
      </c>
      <c r="M135" s="1">
        <v>1446.3</v>
      </c>
      <c r="N135" s="21">
        <v>122</v>
      </c>
      <c r="O135" s="1">
        <f>'форма 3'!C135</f>
        <v>3519028.5</v>
      </c>
      <c r="P135" s="1">
        <v>0</v>
      </c>
      <c r="Q135" s="1">
        <v>0</v>
      </c>
      <c r="R135" s="1">
        <v>0</v>
      </c>
      <c r="S135" s="1">
        <f t="shared" si="20"/>
        <v>3237459.61</v>
      </c>
      <c r="T135" s="1">
        <v>281568.89</v>
      </c>
      <c r="U135" s="1">
        <f t="shared" si="18"/>
        <v>1080.19</v>
      </c>
      <c r="V135" s="1">
        <v>1434</v>
      </c>
      <c r="W135" s="115" t="s">
        <v>315</v>
      </c>
      <c r="X135" s="35">
        <v>1</v>
      </c>
    </row>
    <row r="136" spans="1:24" s="22" customFormat="1" x14ac:dyDescent="0.25">
      <c r="A136" s="39">
        <f t="shared" si="21"/>
        <v>40</v>
      </c>
      <c r="B136" s="97" t="s">
        <v>97</v>
      </c>
      <c r="C136" s="20">
        <v>1976</v>
      </c>
      <c r="D136" s="24"/>
      <c r="E136" s="24"/>
      <c r="F136" s="24" t="s">
        <v>327</v>
      </c>
      <c r="G136" s="20">
        <v>5</v>
      </c>
      <c r="H136" s="20">
        <v>4</v>
      </c>
      <c r="I136" s="1">
        <v>5293.2</v>
      </c>
      <c r="J136" s="1">
        <f t="shared" si="19"/>
        <v>4277</v>
      </c>
      <c r="K136" s="1">
        <v>1471.4</v>
      </c>
      <c r="L136" s="1">
        <v>2805.6</v>
      </c>
      <c r="M136" s="1">
        <v>2805.6</v>
      </c>
      <c r="N136" s="21">
        <v>132</v>
      </c>
      <c r="O136" s="1">
        <f>'форма 3'!C136</f>
        <v>8579067.1999999993</v>
      </c>
      <c r="P136" s="1">
        <v>0</v>
      </c>
      <c r="Q136" s="1">
        <v>0</v>
      </c>
      <c r="R136" s="1">
        <v>0</v>
      </c>
      <c r="S136" s="1">
        <f t="shared" si="20"/>
        <v>7829675.2300000004</v>
      </c>
      <c r="T136" s="1">
        <v>749391.97</v>
      </c>
      <c r="U136" s="1">
        <f t="shared" si="18"/>
        <v>2005.86</v>
      </c>
      <c r="V136" s="1">
        <v>3018</v>
      </c>
      <c r="W136" s="115" t="s">
        <v>315</v>
      </c>
      <c r="X136" s="35">
        <v>1</v>
      </c>
    </row>
    <row r="137" spans="1:24" s="22" customFormat="1" x14ac:dyDescent="0.25">
      <c r="A137" s="39">
        <f t="shared" si="21"/>
        <v>41</v>
      </c>
      <c r="B137" s="97" t="s">
        <v>172</v>
      </c>
      <c r="C137" s="20">
        <v>1960</v>
      </c>
      <c r="D137" s="24"/>
      <c r="E137" s="24"/>
      <c r="F137" s="24" t="s">
        <v>328</v>
      </c>
      <c r="G137" s="20">
        <v>3</v>
      </c>
      <c r="H137" s="20">
        <v>1</v>
      </c>
      <c r="I137" s="1">
        <v>1781.73</v>
      </c>
      <c r="J137" s="1">
        <f t="shared" si="19"/>
        <v>1231.45</v>
      </c>
      <c r="K137" s="1">
        <v>147.5</v>
      </c>
      <c r="L137" s="1">
        <v>1083.95</v>
      </c>
      <c r="M137" s="1">
        <v>692.1</v>
      </c>
      <c r="N137" s="21">
        <v>71</v>
      </c>
      <c r="O137" s="1">
        <f>'форма 3'!C137</f>
        <v>3692173.06</v>
      </c>
      <c r="P137" s="1">
        <v>0</v>
      </c>
      <c r="Q137" s="1">
        <v>0</v>
      </c>
      <c r="R137" s="1">
        <v>0</v>
      </c>
      <c r="S137" s="1">
        <f>O137-P137-Q137-R137-T137</f>
        <v>3443843.25</v>
      </c>
      <c r="T137" s="1">
        <v>248329.81</v>
      </c>
      <c r="U137" s="1">
        <f t="shared" si="18"/>
        <v>2998.23</v>
      </c>
      <c r="V137" s="1">
        <v>4728</v>
      </c>
      <c r="W137" s="115" t="s">
        <v>315</v>
      </c>
      <c r="X137" s="35">
        <v>1</v>
      </c>
    </row>
    <row r="138" spans="1:24" s="22" customFormat="1" x14ac:dyDescent="0.25">
      <c r="A138" s="39">
        <f t="shared" si="21"/>
        <v>42</v>
      </c>
      <c r="B138" s="97" t="s">
        <v>673</v>
      </c>
      <c r="C138" s="20">
        <v>1960</v>
      </c>
      <c r="D138" s="24"/>
      <c r="E138" s="24"/>
      <c r="F138" s="24" t="s">
        <v>327</v>
      </c>
      <c r="G138" s="20">
        <v>4</v>
      </c>
      <c r="H138" s="20">
        <v>2</v>
      </c>
      <c r="I138" s="1">
        <v>1774.22</v>
      </c>
      <c r="J138" s="1">
        <f t="shared" si="19"/>
        <v>1250.22</v>
      </c>
      <c r="K138" s="1">
        <v>0</v>
      </c>
      <c r="L138" s="1">
        <v>1250.22</v>
      </c>
      <c r="M138" s="1">
        <v>1211.22</v>
      </c>
      <c r="N138" s="21">
        <v>50</v>
      </c>
      <c r="O138" s="1">
        <f>'форма 3'!C138</f>
        <v>125156.42</v>
      </c>
      <c r="P138" s="1">
        <v>0</v>
      </c>
      <c r="Q138" s="1">
        <v>0</v>
      </c>
      <c r="R138" s="1">
        <v>0</v>
      </c>
      <c r="S138" s="1">
        <f>O138-P138-Q138-R138-T138</f>
        <v>109257.05</v>
      </c>
      <c r="T138" s="1">
        <v>15899.37</v>
      </c>
      <c r="U138" s="1">
        <f t="shared" si="18"/>
        <v>100.11</v>
      </c>
      <c r="V138" s="1">
        <f>'Форма 4'!H596</f>
        <v>211</v>
      </c>
      <c r="W138" s="115" t="s">
        <v>315</v>
      </c>
      <c r="X138" s="35">
        <v>1</v>
      </c>
    </row>
    <row r="139" spans="1:24" s="22" customFormat="1" x14ac:dyDescent="0.25">
      <c r="A139" s="198" t="s">
        <v>32</v>
      </c>
      <c r="B139" s="198"/>
      <c r="C139" s="20" t="s">
        <v>16</v>
      </c>
      <c r="D139" s="20" t="s">
        <v>16</v>
      </c>
      <c r="E139" s="20" t="s">
        <v>16</v>
      </c>
      <c r="F139" s="20" t="s">
        <v>16</v>
      </c>
      <c r="G139" s="20" t="s">
        <v>16</v>
      </c>
      <c r="H139" s="20" t="s">
        <v>16</v>
      </c>
      <c r="I139" s="20" t="s">
        <v>16</v>
      </c>
      <c r="J139" s="20" t="s">
        <v>16</v>
      </c>
      <c r="K139" s="20" t="s">
        <v>16</v>
      </c>
      <c r="L139" s="20" t="s">
        <v>16</v>
      </c>
      <c r="M139" s="20" t="s">
        <v>16</v>
      </c>
      <c r="N139" s="21" t="s">
        <v>16</v>
      </c>
      <c r="O139" s="20" t="s">
        <v>16</v>
      </c>
      <c r="P139" s="20" t="s">
        <v>16</v>
      </c>
      <c r="Q139" s="20" t="s">
        <v>16</v>
      </c>
      <c r="R139" s="20" t="s">
        <v>16</v>
      </c>
      <c r="S139" s="20" t="s">
        <v>16</v>
      </c>
      <c r="T139" s="1" t="s">
        <v>16</v>
      </c>
      <c r="U139" s="20" t="s">
        <v>16</v>
      </c>
      <c r="V139" s="20" t="s">
        <v>16</v>
      </c>
      <c r="W139" s="20" t="s">
        <v>16</v>
      </c>
      <c r="X139" s="20" t="s">
        <v>16</v>
      </c>
    </row>
    <row r="140" spans="1:24" s="22" customFormat="1" x14ac:dyDescent="0.25">
      <c r="A140" s="39">
        <f>A138+1</f>
        <v>43</v>
      </c>
      <c r="B140" s="97" t="s">
        <v>674</v>
      </c>
      <c r="C140" s="20">
        <v>1990</v>
      </c>
      <c r="D140" s="24"/>
      <c r="E140" s="24"/>
      <c r="F140" s="24" t="s">
        <v>327</v>
      </c>
      <c r="G140" s="20">
        <v>9</v>
      </c>
      <c r="H140" s="20">
        <v>3</v>
      </c>
      <c r="I140" s="1">
        <v>6203.52</v>
      </c>
      <c r="J140" s="1">
        <f t="shared" ref="J140:J163" si="23">SUM(K140:L140)</f>
        <v>5728.3</v>
      </c>
      <c r="K140" s="1">
        <v>84</v>
      </c>
      <c r="L140" s="1">
        <v>5644.3</v>
      </c>
      <c r="M140" s="1">
        <v>5376.1</v>
      </c>
      <c r="N140" s="21">
        <v>216</v>
      </c>
      <c r="O140" s="1">
        <f>'форма 3'!C140</f>
        <v>5243444.93</v>
      </c>
      <c r="P140" s="1">
        <v>0</v>
      </c>
      <c r="Q140" s="1">
        <v>0</v>
      </c>
      <c r="R140" s="1">
        <v>0</v>
      </c>
      <c r="S140" s="1">
        <f>O140-P140-Q140-R140-T140</f>
        <v>4927401.37</v>
      </c>
      <c r="T140" s="1">
        <v>316043.56</v>
      </c>
      <c r="U140" s="1">
        <f t="shared" ref="U140:U163" si="24">O140/J140</f>
        <v>915.36</v>
      </c>
      <c r="V140" s="1">
        <f>'Форма 4'!H599</f>
        <v>915.4</v>
      </c>
      <c r="W140" s="115" t="s">
        <v>315</v>
      </c>
      <c r="X140" s="35">
        <v>1</v>
      </c>
    </row>
    <row r="141" spans="1:24" s="22" customFormat="1" x14ac:dyDescent="0.25">
      <c r="A141" s="39">
        <f>A140+1</f>
        <v>44</v>
      </c>
      <c r="B141" s="97" t="s">
        <v>108</v>
      </c>
      <c r="C141" s="20">
        <v>1972</v>
      </c>
      <c r="D141" s="24">
        <v>2010</v>
      </c>
      <c r="E141" s="24" t="s">
        <v>332</v>
      </c>
      <c r="F141" s="24" t="s">
        <v>327</v>
      </c>
      <c r="G141" s="20">
        <v>5</v>
      </c>
      <c r="H141" s="20">
        <v>3</v>
      </c>
      <c r="I141" s="1">
        <v>4072.7</v>
      </c>
      <c r="J141" s="1">
        <f t="shared" si="23"/>
        <v>3054</v>
      </c>
      <c r="K141" s="1">
        <v>189.3</v>
      </c>
      <c r="L141" s="1">
        <v>2864.7</v>
      </c>
      <c r="M141" s="1">
        <v>2451.1</v>
      </c>
      <c r="N141" s="21">
        <v>232</v>
      </c>
      <c r="O141" s="1">
        <f>'форма 3'!C141</f>
        <v>1102396.52</v>
      </c>
      <c r="P141" s="1">
        <v>0</v>
      </c>
      <c r="Q141" s="1">
        <v>0</v>
      </c>
      <c r="R141" s="1">
        <v>0</v>
      </c>
      <c r="S141" s="1">
        <f t="shared" ref="S141:S163" si="25">O141-P141-Q141-R141-T141</f>
        <v>1035953.57</v>
      </c>
      <c r="T141" s="1">
        <v>66442.95</v>
      </c>
      <c r="U141" s="1">
        <f t="shared" si="24"/>
        <v>360.97</v>
      </c>
      <c r="V141" s="1">
        <v>2296</v>
      </c>
      <c r="W141" s="115" t="s">
        <v>315</v>
      </c>
      <c r="X141" s="35">
        <v>1</v>
      </c>
    </row>
    <row r="142" spans="1:24" s="22" customFormat="1" x14ac:dyDescent="0.25">
      <c r="A142" s="39">
        <f t="shared" ref="A142:A163" si="26">A141+1</f>
        <v>45</v>
      </c>
      <c r="B142" s="97" t="s">
        <v>109</v>
      </c>
      <c r="C142" s="20">
        <v>1972</v>
      </c>
      <c r="D142" s="24">
        <v>2010</v>
      </c>
      <c r="E142" s="24" t="s">
        <v>332</v>
      </c>
      <c r="F142" s="24" t="s">
        <v>327</v>
      </c>
      <c r="G142" s="20">
        <v>5</v>
      </c>
      <c r="H142" s="20">
        <v>3</v>
      </c>
      <c r="I142" s="1">
        <v>3914.6</v>
      </c>
      <c r="J142" s="1">
        <f t="shared" si="23"/>
        <v>2961.5</v>
      </c>
      <c r="K142" s="1">
        <v>0</v>
      </c>
      <c r="L142" s="1">
        <v>2961.5</v>
      </c>
      <c r="M142" s="1">
        <v>2820.5</v>
      </c>
      <c r="N142" s="21">
        <v>188</v>
      </c>
      <c r="O142" s="1">
        <f>'форма 3'!C142</f>
        <v>1124656</v>
      </c>
      <c r="P142" s="1">
        <v>0</v>
      </c>
      <c r="Q142" s="1">
        <v>0</v>
      </c>
      <c r="R142" s="1">
        <v>0</v>
      </c>
      <c r="S142" s="1">
        <f t="shared" si="25"/>
        <v>1056871.44</v>
      </c>
      <c r="T142" s="1">
        <v>67784.56</v>
      </c>
      <c r="U142" s="1">
        <f t="shared" si="24"/>
        <v>379.76</v>
      </c>
      <c r="V142" s="1">
        <v>2296</v>
      </c>
      <c r="W142" s="115" t="s">
        <v>315</v>
      </c>
      <c r="X142" s="35">
        <v>1</v>
      </c>
    </row>
    <row r="143" spans="1:24" s="22" customFormat="1" x14ac:dyDescent="0.25">
      <c r="A143" s="39">
        <f t="shared" si="26"/>
        <v>46</v>
      </c>
      <c r="B143" s="97" t="s">
        <v>675</v>
      </c>
      <c r="C143" s="20">
        <v>1961</v>
      </c>
      <c r="D143" s="24"/>
      <c r="E143" s="24"/>
      <c r="F143" s="24" t="s">
        <v>327</v>
      </c>
      <c r="G143" s="20">
        <v>3</v>
      </c>
      <c r="H143" s="20">
        <v>2</v>
      </c>
      <c r="I143" s="1">
        <v>1375.1</v>
      </c>
      <c r="J143" s="1">
        <f t="shared" si="23"/>
        <v>1063.5999999999999</v>
      </c>
      <c r="K143" s="1">
        <v>311.5</v>
      </c>
      <c r="L143" s="1">
        <v>752.1</v>
      </c>
      <c r="M143" s="1">
        <v>340.7</v>
      </c>
      <c r="N143" s="21">
        <v>6</v>
      </c>
      <c r="O143" s="1">
        <f>'форма 3'!C143</f>
        <v>113228.26</v>
      </c>
      <c r="P143" s="1">
        <v>0</v>
      </c>
      <c r="Q143" s="1">
        <v>0</v>
      </c>
      <c r="R143" s="1">
        <v>0</v>
      </c>
      <c r="S143" s="1">
        <f t="shared" si="25"/>
        <v>99702.18</v>
      </c>
      <c r="T143" s="1">
        <v>13526.08</v>
      </c>
      <c r="U143" s="1">
        <f t="shared" si="24"/>
        <v>106.46</v>
      </c>
      <c r="V143" s="1">
        <f>'Форма 4'!H619</f>
        <v>211</v>
      </c>
      <c r="W143" s="115" t="s">
        <v>315</v>
      </c>
      <c r="X143" s="35">
        <v>1</v>
      </c>
    </row>
    <row r="144" spans="1:24" s="22" customFormat="1" x14ac:dyDescent="0.25">
      <c r="A144" s="39">
        <f t="shared" si="26"/>
        <v>47</v>
      </c>
      <c r="B144" s="97" t="s">
        <v>676</v>
      </c>
      <c r="C144" s="20">
        <v>1965</v>
      </c>
      <c r="D144" s="24">
        <v>2013</v>
      </c>
      <c r="E144" s="24" t="s">
        <v>327</v>
      </c>
      <c r="F144" s="24" t="s">
        <v>325</v>
      </c>
      <c r="G144" s="20">
        <v>5</v>
      </c>
      <c r="H144" s="20">
        <v>3</v>
      </c>
      <c r="I144" s="1">
        <v>2585.1</v>
      </c>
      <c r="J144" s="1">
        <f t="shared" si="23"/>
        <v>2582.4</v>
      </c>
      <c r="K144" s="1">
        <v>0</v>
      </c>
      <c r="L144" s="1">
        <v>2582.4</v>
      </c>
      <c r="M144" s="1">
        <v>2452.6</v>
      </c>
      <c r="N144" s="21">
        <v>98</v>
      </c>
      <c r="O144" s="1">
        <f>'форма 3'!C144</f>
        <v>12912</v>
      </c>
      <c r="P144" s="1">
        <v>0</v>
      </c>
      <c r="Q144" s="1">
        <v>0</v>
      </c>
      <c r="R144" s="1">
        <v>0</v>
      </c>
      <c r="S144" s="1">
        <f t="shared" si="25"/>
        <v>12133.78</v>
      </c>
      <c r="T144" s="1">
        <v>778.22</v>
      </c>
      <c r="U144" s="1">
        <f t="shared" si="24"/>
        <v>5</v>
      </c>
      <c r="V144" s="1">
        <f>U144</f>
        <v>5</v>
      </c>
      <c r="W144" s="115" t="s">
        <v>315</v>
      </c>
      <c r="X144" s="35">
        <v>1</v>
      </c>
    </row>
    <row r="145" spans="1:24" s="22" customFormat="1" x14ac:dyDescent="0.25">
      <c r="A145" s="39">
        <f t="shared" si="26"/>
        <v>48</v>
      </c>
      <c r="B145" s="97" t="s">
        <v>110</v>
      </c>
      <c r="C145" s="20">
        <v>1995</v>
      </c>
      <c r="D145" s="24"/>
      <c r="E145" s="24"/>
      <c r="F145" s="24" t="s">
        <v>327</v>
      </c>
      <c r="G145" s="20">
        <v>6</v>
      </c>
      <c r="H145" s="20">
        <v>4</v>
      </c>
      <c r="I145" s="1">
        <v>3490.3</v>
      </c>
      <c r="J145" s="1">
        <f t="shared" si="23"/>
        <v>3120.1</v>
      </c>
      <c r="K145" s="1">
        <v>0</v>
      </c>
      <c r="L145" s="1">
        <v>3120.1</v>
      </c>
      <c r="M145" s="1">
        <v>3076.1</v>
      </c>
      <c r="N145" s="21">
        <v>148</v>
      </c>
      <c r="O145" s="1">
        <f>'форма 3'!C145</f>
        <v>5453044.1200000001</v>
      </c>
      <c r="P145" s="1">
        <v>0</v>
      </c>
      <c r="Q145" s="1">
        <v>0</v>
      </c>
      <c r="R145" s="1">
        <v>0</v>
      </c>
      <c r="S145" s="1">
        <f t="shared" si="25"/>
        <v>5115801.04</v>
      </c>
      <c r="T145" s="1">
        <v>337243.08</v>
      </c>
      <c r="U145" s="1">
        <f t="shared" si="24"/>
        <v>1747.71</v>
      </c>
      <c r="V145" s="1">
        <v>1865</v>
      </c>
      <c r="W145" s="115" t="s">
        <v>315</v>
      </c>
      <c r="X145" s="35">
        <v>1</v>
      </c>
    </row>
    <row r="146" spans="1:24" s="22" customFormat="1" x14ac:dyDescent="0.25">
      <c r="A146" s="39">
        <f t="shared" si="26"/>
        <v>49</v>
      </c>
      <c r="B146" s="97" t="s">
        <v>117</v>
      </c>
      <c r="C146" s="20">
        <v>1978</v>
      </c>
      <c r="D146" s="24"/>
      <c r="E146" s="24"/>
      <c r="F146" s="24" t="s">
        <v>325</v>
      </c>
      <c r="G146" s="20">
        <v>9</v>
      </c>
      <c r="H146" s="20">
        <v>4</v>
      </c>
      <c r="I146" s="1">
        <v>9198.4</v>
      </c>
      <c r="J146" s="1">
        <f t="shared" si="23"/>
        <v>7974.9</v>
      </c>
      <c r="K146" s="1">
        <v>0</v>
      </c>
      <c r="L146" s="1">
        <v>7974.9</v>
      </c>
      <c r="M146" s="1">
        <v>7323.4</v>
      </c>
      <c r="N146" s="21">
        <v>344</v>
      </c>
      <c r="O146" s="1">
        <f>'форма 3'!C146</f>
        <v>12153747.6</v>
      </c>
      <c r="P146" s="1">
        <v>0</v>
      </c>
      <c r="Q146" s="1">
        <v>0</v>
      </c>
      <c r="R146" s="1">
        <v>0</v>
      </c>
      <c r="S146" s="1">
        <f>O146-P146-Q146-R146-T146</f>
        <v>12011068.34</v>
      </c>
      <c r="T146" s="1">
        <v>142679.26</v>
      </c>
      <c r="U146" s="1">
        <f t="shared" si="24"/>
        <v>1524</v>
      </c>
      <c r="V146" s="1">
        <v>1524</v>
      </c>
      <c r="W146" s="115" t="s">
        <v>315</v>
      </c>
      <c r="X146" s="35">
        <v>1</v>
      </c>
    </row>
    <row r="147" spans="1:24" s="22" customFormat="1" x14ac:dyDescent="0.25">
      <c r="A147" s="39">
        <f t="shared" si="26"/>
        <v>50</v>
      </c>
      <c r="B147" s="97" t="s">
        <v>118</v>
      </c>
      <c r="C147" s="20">
        <v>1978</v>
      </c>
      <c r="D147" s="24"/>
      <c r="E147" s="24"/>
      <c r="F147" s="24" t="s">
        <v>325</v>
      </c>
      <c r="G147" s="20">
        <v>9</v>
      </c>
      <c r="H147" s="20">
        <v>4</v>
      </c>
      <c r="I147" s="1">
        <v>9690.1</v>
      </c>
      <c r="J147" s="1">
        <f t="shared" si="23"/>
        <v>8466.6</v>
      </c>
      <c r="K147" s="1">
        <v>629.79999999999995</v>
      </c>
      <c r="L147" s="1">
        <v>7836.8</v>
      </c>
      <c r="M147" s="1">
        <v>7445.3</v>
      </c>
      <c r="N147" s="21">
        <v>337</v>
      </c>
      <c r="O147" s="1">
        <f>'форма 3'!C147</f>
        <v>9487847.4000000004</v>
      </c>
      <c r="P147" s="1">
        <v>0</v>
      </c>
      <c r="Q147" s="1">
        <v>0</v>
      </c>
      <c r="R147" s="1">
        <v>0</v>
      </c>
      <c r="S147" s="1">
        <f>O147-P147-Q147-R147-T147</f>
        <v>8916001.8000000007</v>
      </c>
      <c r="T147" s="1">
        <v>571845.6</v>
      </c>
      <c r="U147" s="1">
        <f t="shared" si="24"/>
        <v>1120.6199999999999</v>
      </c>
      <c r="V147" s="1">
        <v>1434</v>
      </c>
      <c r="W147" s="115" t="s">
        <v>315</v>
      </c>
      <c r="X147" s="35">
        <v>1</v>
      </c>
    </row>
    <row r="148" spans="1:24" s="22" customFormat="1" x14ac:dyDescent="0.25">
      <c r="A148" s="39">
        <f t="shared" si="26"/>
        <v>51</v>
      </c>
      <c r="B148" s="97" t="s">
        <v>119</v>
      </c>
      <c r="C148" s="20">
        <v>1973</v>
      </c>
      <c r="D148" s="24"/>
      <c r="E148" s="24"/>
      <c r="F148" s="24" t="s">
        <v>325</v>
      </c>
      <c r="G148" s="20">
        <v>5</v>
      </c>
      <c r="H148" s="20">
        <v>4</v>
      </c>
      <c r="I148" s="1">
        <v>2736.4</v>
      </c>
      <c r="J148" s="1">
        <f t="shared" si="23"/>
        <v>2636.4</v>
      </c>
      <c r="K148" s="1">
        <v>0</v>
      </c>
      <c r="L148" s="1">
        <v>2636.4</v>
      </c>
      <c r="M148" s="1">
        <v>2401.9</v>
      </c>
      <c r="N148" s="21">
        <v>160</v>
      </c>
      <c r="O148" s="1">
        <f>'форма 3'!C148</f>
        <v>5994621.1100000003</v>
      </c>
      <c r="P148" s="1">
        <v>0</v>
      </c>
      <c r="Q148" s="1">
        <v>0</v>
      </c>
      <c r="R148" s="1">
        <v>0</v>
      </c>
      <c r="S148" s="1">
        <f>O148-P148-Q148-R148-T148</f>
        <v>5495835.7300000004</v>
      </c>
      <c r="T148" s="1">
        <v>498785.38</v>
      </c>
      <c r="U148" s="1">
        <f t="shared" si="24"/>
        <v>2273.79</v>
      </c>
      <c r="V148" s="1">
        <v>3139</v>
      </c>
      <c r="W148" s="115" t="s">
        <v>315</v>
      </c>
      <c r="X148" s="35">
        <v>1</v>
      </c>
    </row>
    <row r="149" spans="1:24" s="22" customFormat="1" x14ac:dyDescent="0.25">
      <c r="A149" s="39">
        <f t="shared" si="26"/>
        <v>52</v>
      </c>
      <c r="B149" s="97" t="s">
        <v>111</v>
      </c>
      <c r="C149" s="20">
        <v>1990</v>
      </c>
      <c r="D149" s="24">
        <v>2010</v>
      </c>
      <c r="E149" s="24" t="s">
        <v>333</v>
      </c>
      <c r="F149" s="24" t="s">
        <v>325</v>
      </c>
      <c r="G149" s="20">
        <v>10</v>
      </c>
      <c r="H149" s="20">
        <v>6</v>
      </c>
      <c r="I149" s="1">
        <v>16071.6</v>
      </c>
      <c r="J149" s="1">
        <f t="shared" si="23"/>
        <v>14255.3</v>
      </c>
      <c r="K149" s="1">
        <v>498.4</v>
      </c>
      <c r="L149" s="1">
        <v>13756.9</v>
      </c>
      <c r="M149" s="1">
        <v>13240.8</v>
      </c>
      <c r="N149" s="21">
        <v>736</v>
      </c>
      <c r="O149" s="1">
        <f>'форма 3'!C149</f>
        <v>32204929.199999999</v>
      </c>
      <c r="P149" s="1">
        <v>0</v>
      </c>
      <c r="Q149" s="1">
        <v>0</v>
      </c>
      <c r="R149" s="1">
        <v>0</v>
      </c>
      <c r="S149" s="1">
        <f t="shared" si="25"/>
        <v>31430624.120000001</v>
      </c>
      <c r="T149" s="1">
        <v>774305.08</v>
      </c>
      <c r="U149" s="1">
        <f t="shared" si="24"/>
        <v>2259.15</v>
      </c>
      <c r="V149" s="1">
        <f>1524+(1708823+36569)*3/J149+(1708823+36569+2500)*3/J149</f>
        <v>2259.15</v>
      </c>
      <c r="W149" s="115" t="s">
        <v>315</v>
      </c>
      <c r="X149" s="35">
        <v>1</v>
      </c>
    </row>
    <row r="150" spans="1:24" s="22" customFormat="1" x14ac:dyDescent="0.25">
      <c r="A150" s="39">
        <f t="shared" si="26"/>
        <v>53</v>
      </c>
      <c r="B150" s="97" t="s">
        <v>677</v>
      </c>
      <c r="C150" s="20">
        <v>1972</v>
      </c>
      <c r="D150" s="24"/>
      <c r="E150" s="24"/>
      <c r="F150" s="24" t="s">
        <v>327</v>
      </c>
      <c r="G150" s="20">
        <v>5</v>
      </c>
      <c r="H150" s="20">
        <v>3</v>
      </c>
      <c r="I150" s="1">
        <v>3759.3</v>
      </c>
      <c r="J150" s="1">
        <f t="shared" si="23"/>
        <v>3039.3</v>
      </c>
      <c r="K150" s="1">
        <v>60.2</v>
      </c>
      <c r="L150" s="1">
        <v>2979.1</v>
      </c>
      <c r="M150" s="1">
        <v>2930.7</v>
      </c>
      <c r="N150" s="21">
        <v>115</v>
      </c>
      <c r="O150" s="1">
        <f>'форма 3'!C150</f>
        <v>131435.79999999999</v>
      </c>
      <c r="P150" s="1">
        <v>0</v>
      </c>
      <c r="Q150" s="1">
        <v>0</v>
      </c>
      <c r="R150" s="1">
        <v>0</v>
      </c>
      <c r="S150" s="1">
        <f t="shared" si="25"/>
        <v>97180.62</v>
      </c>
      <c r="T150" s="1">
        <v>34255.18</v>
      </c>
      <c r="U150" s="1">
        <f t="shared" si="24"/>
        <v>43.25</v>
      </c>
      <c r="V150" s="1">
        <f>'Форма 4'!H665</f>
        <v>187</v>
      </c>
      <c r="W150" s="115" t="s">
        <v>315</v>
      </c>
      <c r="X150" s="35">
        <v>1</v>
      </c>
    </row>
    <row r="151" spans="1:24" s="22" customFormat="1" x14ac:dyDescent="0.25">
      <c r="A151" s="39">
        <f t="shared" si="26"/>
        <v>54</v>
      </c>
      <c r="B151" s="97" t="s">
        <v>678</v>
      </c>
      <c r="C151" s="20">
        <v>1974</v>
      </c>
      <c r="D151" s="24"/>
      <c r="E151" s="24"/>
      <c r="F151" s="24" t="s">
        <v>327</v>
      </c>
      <c r="G151" s="20">
        <v>5</v>
      </c>
      <c r="H151" s="20">
        <v>3</v>
      </c>
      <c r="I151" s="1">
        <v>2981.1</v>
      </c>
      <c r="J151" s="1">
        <f t="shared" si="23"/>
        <v>2840.9</v>
      </c>
      <c r="K151" s="1">
        <v>132.19999999999999</v>
      </c>
      <c r="L151" s="1">
        <v>2708.7</v>
      </c>
      <c r="M151" s="1">
        <v>2558.6999999999998</v>
      </c>
      <c r="N151" s="21">
        <v>107</v>
      </c>
      <c r="O151" s="1">
        <f>'форма 3'!C151</f>
        <v>130842.57</v>
      </c>
      <c r="P151" s="1">
        <v>0</v>
      </c>
      <c r="Q151" s="1">
        <v>0</v>
      </c>
      <c r="R151" s="1">
        <v>0</v>
      </c>
      <c r="S151" s="1">
        <f t="shared" si="25"/>
        <v>98823.5</v>
      </c>
      <c r="T151" s="1">
        <v>32019.07</v>
      </c>
      <c r="U151" s="1">
        <f t="shared" si="24"/>
        <v>46.06</v>
      </c>
      <c r="V151" s="1">
        <f>'Форма 4'!H668</f>
        <v>187</v>
      </c>
      <c r="W151" s="115" t="s">
        <v>315</v>
      </c>
      <c r="X151" s="35">
        <v>1</v>
      </c>
    </row>
    <row r="152" spans="1:24" s="22" customFormat="1" x14ac:dyDescent="0.25">
      <c r="A152" s="39">
        <f t="shared" si="26"/>
        <v>55</v>
      </c>
      <c r="B152" s="97" t="s">
        <v>393</v>
      </c>
      <c r="C152" s="20">
        <v>1974</v>
      </c>
      <c r="D152" s="24"/>
      <c r="E152" s="24"/>
      <c r="F152" s="24" t="s">
        <v>327</v>
      </c>
      <c r="G152" s="20">
        <v>3</v>
      </c>
      <c r="H152" s="20">
        <v>3</v>
      </c>
      <c r="I152" s="1">
        <v>1470.2</v>
      </c>
      <c r="J152" s="1">
        <f t="shared" si="23"/>
        <v>1323.5</v>
      </c>
      <c r="K152" s="1">
        <v>0</v>
      </c>
      <c r="L152" s="1">
        <v>1323.5</v>
      </c>
      <c r="M152" s="1">
        <v>1276.7</v>
      </c>
      <c r="N152" s="21">
        <v>60</v>
      </c>
      <c r="O152" s="1">
        <f>'форма 3'!C152</f>
        <v>1897899</v>
      </c>
      <c r="P152" s="1">
        <v>0</v>
      </c>
      <c r="Q152" s="1">
        <v>0</v>
      </c>
      <c r="R152" s="1">
        <v>0</v>
      </c>
      <c r="S152" s="1">
        <f t="shared" si="25"/>
        <v>1794216.61</v>
      </c>
      <c r="T152" s="1">
        <v>103682.39</v>
      </c>
      <c r="U152" s="1">
        <f t="shared" si="24"/>
        <v>1434</v>
      </c>
      <c r="V152" s="1">
        <v>1434</v>
      </c>
      <c r="W152" s="115" t="s">
        <v>315</v>
      </c>
      <c r="X152" s="35">
        <v>1</v>
      </c>
    </row>
    <row r="153" spans="1:24" s="22" customFormat="1" x14ac:dyDescent="0.25">
      <c r="A153" s="39">
        <f t="shared" si="26"/>
        <v>56</v>
      </c>
      <c r="B153" s="97" t="s">
        <v>679</v>
      </c>
      <c r="C153" s="20">
        <v>1960</v>
      </c>
      <c r="D153" s="24"/>
      <c r="E153" s="24"/>
      <c r="F153" s="24" t="s">
        <v>327</v>
      </c>
      <c r="G153" s="20">
        <v>3</v>
      </c>
      <c r="H153" s="20">
        <v>3</v>
      </c>
      <c r="I153" s="1">
        <v>1998</v>
      </c>
      <c r="J153" s="1">
        <f t="shared" si="23"/>
        <v>1474.66</v>
      </c>
      <c r="K153" s="1">
        <v>155.5</v>
      </c>
      <c r="L153" s="1">
        <v>1319.16</v>
      </c>
      <c r="M153" s="1">
        <v>1099.69</v>
      </c>
      <c r="N153" s="21">
        <v>56</v>
      </c>
      <c r="O153" s="1">
        <f>'форма 3'!C153</f>
        <v>104094.7</v>
      </c>
      <c r="P153" s="1">
        <v>0</v>
      </c>
      <c r="Q153" s="1">
        <v>0</v>
      </c>
      <c r="R153" s="1">
        <v>0</v>
      </c>
      <c r="S153" s="1">
        <f t="shared" si="25"/>
        <v>85341.07</v>
      </c>
      <c r="T153" s="1">
        <v>18753.63</v>
      </c>
      <c r="U153" s="1">
        <f t="shared" si="24"/>
        <v>70.59</v>
      </c>
      <c r="V153" s="1">
        <f>'Форма 4'!H674</f>
        <v>211</v>
      </c>
      <c r="W153" s="115" t="s">
        <v>315</v>
      </c>
      <c r="X153" s="35">
        <v>1</v>
      </c>
    </row>
    <row r="154" spans="1:24" s="22" customFormat="1" x14ac:dyDescent="0.25">
      <c r="A154" s="39">
        <f t="shared" si="26"/>
        <v>57</v>
      </c>
      <c r="B154" s="97" t="s">
        <v>680</v>
      </c>
      <c r="C154" s="20">
        <v>1970</v>
      </c>
      <c r="D154" s="24"/>
      <c r="E154" s="24"/>
      <c r="F154" s="24" t="s">
        <v>327</v>
      </c>
      <c r="G154" s="20">
        <v>5</v>
      </c>
      <c r="H154" s="20">
        <v>8</v>
      </c>
      <c r="I154" s="1">
        <v>7408.5</v>
      </c>
      <c r="J154" s="1">
        <f t="shared" si="23"/>
        <v>6993.5</v>
      </c>
      <c r="K154" s="1">
        <v>944</v>
      </c>
      <c r="L154" s="1">
        <v>6049.5</v>
      </c>
      <c r="M154" s="1">
        <v>5897.3</v>
      </c>
      <c r="N154" s="21">
        <v>264</v>
      </c>
      <c r="O154" s="1">
        <f>'форма 3'!C154</f>
        <v>193202.05</v>
      </c>
      <c r="P154" s="1">
        <v>0</v>
      </c>
      <c r="Q154" s="1">
        <v>0</v>
      </c>
      <c r="R154" s="1">
        <v>0</v>
      </c>
      <c r="S154" s="1">
        <f t="shared" si="25"/>
        <v>114380.08</v>
      </c>
      <c r="T154" s="1">
        <v>78821.97</v>
      </c>
      <c r="U154" s="1">
        <f t="shared" si="24"/>
        <v>27.63</v>
      </c>
      <c r="V154" s="1">
        <f>'Форма 4'!H677</f>
        <v>187</v>
      </c>
      <c r="W154" s="115" t="s">
        <v>315</v>
      </c>
      <c r="X154" s="35">
        <v>1</v>
      </c>
    </row>
    <row r="155" spans="1:24" s="22" customFormat="1" x14ac:dyDescent="0.25">
      <c r="A155" s="39">
        <f t="shared" si="26"/>
        <v>58</v>
      </c>
      <c r="B155" s="97" t="s">
        <v>112</v>
      </c>
      <c r="C155" s="20">
        <v>1988</v>
      </c>
      <c r="D155" s="24"/>
      <c r="E155" s="24"/>
      <c r="F155" s="24" t="s">
        <v>325</v>
      </c>
      <c r="G155" s="20">
        <v>10</v>
      </c>
      <c r="H155" s="20">
        <v>16</v>
      </c>
      <c r="I155" s="1">
        <v>42248.3</v>
      </c>
      <c r="J155" s="1">
        <f t="shared" si="23"/>
        <v>37493.51</v>
      </c>
      <c r="K155" s="1">
        <v>0</v>
      </c>
      <c r="L155" s="1">
        <v>37493.51</v>
      </c>
      <c r="M155" s="1">
        <v>35781.31</v>
      </c>
      <c r="N155" s="21">
        <v>1666</v>
      </c>
      <c r="O155" s="1">
        <f>'форма 3'!C155</f>
        <v>5235838.8600000003</v>
      </c>
      <c r="P155" s="1">
        <v>0</v>
      </c>
      <c r="Q155" s="1">
        <v>0</v>
      </c>
      <c r="R155" s="1">
        <v>0</v>
      </c>
      <c r="S155" s="1">
        <f t="shared" si="25"/>
        <v>4920267.6500000004</v>
      </c>
      <c r="T155" s="1">
        <v>315571.21000000002</v>
      </c>
      <c r="U155" s="1">
        <f t="shared" si="24"/>
        <v>139.65</v>
      </c>
      <c r="V155" s="1">
        <v>139.68</v>
      </c>
      <c r="W155" s="115" t="s">
        <v>315</v>
      </c>
      <c r="X155" s="35">
        <v>1</v>
      </c>
    </row>
    <row r="156" spans="1:24" s="22" customFormat="1" x14ac:dyDescent="0.25">
      <c r="A156" s="39">
        <f t="shared" si="26"/>
        <v>59</v>
      </c>
      <c r="B156" s="97" t="s">
        <v>681</v>
      </c>
      <c r="C156" s="20">
        <v>1961</v>
      </c>
      <c r="D156" s="24"/>
      <c r="E156" s="24"/>
      <c r="F156" s="24" t="s">
        <v>327</v>
      </c>
      <c r="G156" s="20">
        <v>4</v>
      </c>
      <c r="H156" s="20">
        <v>2</v>
      </c>
      <c r="I156" s="1">
        <v>2142.4</v>
      </c>
      <c r="J156" s="1">
        <f t="shared" si="23"/>
        <v>1928.16</v>
      </c>
      <c r="K156" s="1">
        <v>0</v>
      </c>
      <c r="L156" s="1">
        <v>1928.16</v>
      </c>
      <c r="M156" s="1">
        <v>1841.16</v>
      </c>
      <c r="N156" s="21">
        <v>73</v>
      </c>
      <c r="O156" s="1">
        <f>'форма 3'!C156</f>
        <v>89672.8</v>
      </c>
      <c r="P156" s="1">
        <v>0</v>
      </c>
      <c r="Q156" s="1">
        <v>0</v>
      </c>
      <c r="R156" s="1">
        <v>0</v>
      </c>
      <c r="S156" s="1">
        <f>O156-P156-Q156-R156-T156</f>
        <v>65151.89</v>
      </c>
      <c r="T156" s="1">
        <v>24520.91</v>
      </c>
      <c r="U156" s="1">
        <f t="shared" si="24"/>
        <v>46.51</v>
      </c>
      <c r="V156" s="1">
        <f>'Форма 4'!H687</f>
        <v>211</v>
      </c>
      <c r="W156" s="115" t="s">
        <v>315</v>
      </c>
      <c r="X156" s="35">
        <v>1</v>
      </c>
    </row>
    <row r="157" spans="1:24" s="22" customFormat="1" x14ac:dyDescent="0.25">
      <c r="A157" s="39">
        <f t="shared" si="26"/>
        <v>60</v>
      </c>
      <c r="B157" s="97" t="s">
        <v>682</v>
      </c>
      <c r="C157" s="20">
        <v>1963</v>
      </c>
      <c r="D157" s="24"/>
      <c r="E157" s="24"/>
      <c r="F157" s="24" t="s">
        <v>327</v>
      </c>
      <c r="G157" s="20">
        <v>4</v>
      </c>
      <c r="H157" s="20">
        <v>2</v>
      </c>
      <c r="I157" s="1">
        <v>1274.9000000000001</v>
      </c>
      <c r="J157" s="1">
        <f t="shared" si="23"/>
        <v>1234.9000000000001</v>
      </c>
      <c r="K157" s="1">
        <v>0</v>
      </c>
      <c r="L157" s="1">
        <v>1234.9000000000001</v>
      </c>
      <c r="M157" s="1">
        <v>1234.9000000000001</v>
      </c>
      <c r="N157" s="21">
        <v>34</v>
      </c>
      <c r="O157" s="1">
        <f>'форма 3'!C157</f>
        <v>211167.9</v>
      </c>
      <c r="P157" s="1">
        <v>0</v>
      </c>
      <c r="Q157" s="1">
        <v>0</v>
      </c>
      <c r="R157" s="1">
        <v>0</v>
      </c>
      <c r="S157" s="1">
        <f>O157-P157-Q157-R157-T157</f>
        <v>198440.52</v>
      </c>
      <c r="T157" s="1">
        <v>12727.38</v>
      </c>
      <c r="U157" s="1">
        <f t="shared" si="24"/>
        <v>171</v>
      </c>
      <c r="V157" s="1">
        <f>U157</f>
        <v>171</v>
      </c>
      <c r="W157" s="115" t="s">
        <v>315</v>
      </c>
      <c r="X157" s="35">
        <v>1</v>
      </c>
    </row>
    <row r="158" spans="1:24" s="22" customFormat="1" x14ac:dyDescent="0.25">
      <c r="A158" s="39">
        <f t="shared" si="26"/>
        <v>61</v>
      </c>
      <c r="B158" s="97" t="s">
        <v>113</v>
      </c>
      <c r="C158" s="20">
        <v>1980</v>
      </c>
      <c r="D158" s="24"/>
      <c r="E158" s="24"/>
      <c r="F158" s="24" t="s">
        <v>327</v>
      </c>
      <c r="G158" s="20">
        <v>5</v>
      </c>
      <c r="H158" s="20">
        <v>2</v>
      </c>
      <c r="I158" s="1">
        <v>3479.4</v>
      </c>
      <c r="J158" s="1">
        <f t="shared" si="23"/>
        <v>3032.1</v>
      </c>
      <c r="K158" s="1">
        <v>0</v>
      </c>
      <c r="L158" s="1">
        <v>3032.1</v>
      </c>
      <c r="M158" s="1">
        <v>1747.1</v>
      </c>
      <c r="N158" s="21">
        <v>277</v>
      </c>
      <c r="O158" s="1">
        <f>'форма 3'!C158</f>
        <v>2699386.54</v>
      </c>
      <c r="P158" s="1">
        <v>0</v>
      </c>
      <c r="Q158" s="1">
        <v>0</v>
      </c>
      <c r="R158" s="1">
        <v>0</v>
      </c>
      <c r="S158" s="1">
        <f t="shared" si="25"/>
        <v>2387799.7799999998</v>
      </c>
      <c r="T158" s="1">
        <v>311586.76</v>
      </c>
      <c r="U158" s="1">
        <f t="shared" si="24"/>
        <v>890.27</v>
      </c>
      <c r="V158" s="1">
        <v>1705</v>
      </c>
      <c r="W158" s="115" t="s">
        <v>315</v>
      </c>
      <c r="X158" s="35">
        <v>1</v>
      </c>
    </row>
    <row r="159" spans="1:24" s="22" customFormat="1" x14ac:dyDescent="0.25">
      <c r="A159" s="39">
        <f t="shared" si="26"/>
        <v>62</v>
      </c>
      <c r="B159" s="97" t="s">
        <v>114</v>
      </c>
      <c r="C159" s="20">
        <v>1975</v>
      </c>
      <c r="D159" s="24"/>
      <c r="E159" s="24"/>
      <c r="F159" s="24" t="s">
        <v>327</v>
      </c>
      <c r="G159" s="20">
        <v>5</v>
      </c>
      <c r="H159" s="20">
        <v>2</v>
      </c>
      <c r="I159" s="1">
        <v>3402.4</v>
      </c>
      <c r="J159" s="1">
        <f t="shared" si="23"/>
        <v>2955.1</v>
      </c>
      <c r="K159" s="1">
        <v>0</v>
      </c>
      <c r="L159" s="1">
        <v>2955.1</v>
      </c>
      <c r="M159" s="1">
        <v>2203.1</v>
      </c>
      <c r="N159" s="21">
        <v>237</v>
      </c>
      <c r="O159" s="1">
        <f>'форма 3'!C159</f>
        <v>6340539.7999999998</v>
      </c>
      <c r="P159" s="1">
        <v>0</v>
      </c>
      <c r="Q159" s="1">
        <v>0</v>
      </c>
      <c r="R159" s="1">
        <v>0</v>
      </c>
      <c r="S159" s="1">
        <f t="shared" si="25"/>
        <v>5863032.4199999999</v>
      </c>
      <c r="T159" s="1">
        <v>477507.38</v>
      </c>
      <c r="U159" s="1">
        <f t="shared" si="24"/>
        <v>2145.63</v>
      </c>
      <c r="V159" s="1">
        <v>2681</v>
      </c>
      <c r="W159" s="115" t="s">
        <v>315</v>
      </c>
      <c r="X159" s="35">
        <v>1</v>
      </c>
    </row>
    <row r="160" spans="1:24" s="22" customFormat="1" x14ac:dyDescent="0.25">
      <c r="A160" s="39">
        <f t="shared" si="26"/>
        <v>63</v>
      </c>
      <c r="B160" s="97" t="s">
        <v>115</v>
      </c>
      <c r="C160" s="20">
        <v>1957</v>
      </c>
      <c r="D160" s="24"/>
      <c r="E160" s="24"/>
      <c r="F160" s="24" t="s">
        <v>327</v>
      </c>
      <c r="G160" s="20">
        <v>3</v>
      </c>
      <c r="H160" s="20">
        <v>1</v>
      </c>
      <c r="I160" s="1">
        <v>698.5</v>
      </c>
      <c r="J160" s="1">
        <f t="shared" si="23"/>
        <v>629.5</v>
      </c>
      <c r="K160" s="1">
        <v>0</v>
      </c>
      <c r="L160" s="1">
        <v>629.5</v>
      </c>
      <c r="M160" s="1">
        <v>562.20000000000005</v>
      </c>
      <c r="N160" s="21">
        <v>28</v>
      </c>
      <c r="O160" s="1">
        <f>'форма 3'!C160</f>
        <v>2092379.31</v>
      </c>
      <c r="P160" s="1">
        <v>0</v>
      </c>
      <c r="Q160" s="1">
        <v>0</v>
      </c>
      <c r="R160" s="1">
        <v>0</v>
      </c>
      <c r="S160" s="1">
        <f t="shared" si="25"/>
        <v>1966268.73</v>
      </c>
      <c r="T160" s="1">
        <v>126110.58</v>
      </c>
      <c r="U160" s="1">
        <f t="shared" si="24"/>
        <v>3323.87</v>
      </c>
      <c r="V160" s="1">
        <v>4728</v>
      </c>
      <c r="W160" s="115" t="s">
        <v>315</v>
      </c>
      <c r="X160" s="35">
        <v>1</v>
      </c>
    </row>
    <row r="161" spans="1:24" s="22" customFormat="1" x14ac:dyDescent="0.25">
      <c r="A161" s="39">
        <f t="shared" si="26"/>
        <v>64</v>
      </c>
      <c r="B161" s="97" t="s">
        <v>116</v>
      </c>
      <c r="C161" s="20">
        <v>1978</v>
      </c>
      <c r="D161" s="24"/>
      <c r="E161" s="24"/>
      <c r="F161" s="24" t="s">
        <v>327</v>
      </c>
      <c r="G161" s="20">
        <v>5</v>
      </c>
      <c r="H161" s="20">
        <v>8</v>
      </c>
      <c r="I161" s="1">
        <v>6619.2</v>
      </c>
      <c r="J161" s="1">
        <f t="shared" si="23"/>
        <v>6113.76</v>
      </c>
      <c r="K161" s="1">
        <v>0</v>
      </c>
      <c r="L161" s="1">
        <v>6113.76</v>
      </c>
      <c r="M161" s="1">
        <v>5805.66</v>
      </c>
      <c r="N161" s="21">
        <v>275</v>
      </c>
      <c r="O161" s="1">
        <f>'форма 3'!C161</f>
        <v>13164060.16</v>
      </c>
      <c r="P161" s="1">
        <v>0</v>
      </c>
      <c r="Q161" s="1">
        <v>0</v>
      </c>
      <c r="R161" s="1">
        <v>0</v>
      </c>
      <c r="S161" s="1">
        <f t="shared" si="25"/>
        <v>12181385.199999999</v>
      </c>
      <c r="T161" s="1">
        <v>982674.96</v>
      </c>
      <c r="U161" s="1">
        <f t="shared" si="24"/>
        <v>2153.19</v>
      </c>
      <c r="V161" s="1">
        <v>2723</v>
      </c>
      <c r="W161" s="115" t="s">
        <v>315</v>
      </c>
      <c r="X161" s="35">
        <v>1</v>
      </c>
    </row>
    <row r="162" spans="1:24" s="22" customFormat="1" x14ac:dyDescent="0.25">
      <c r="A162" s="39">
        <f t="shared" si="26"/>
        <v>65</v>
      </c>
      <c r="B162" s="97" t="s">
        <v>683</v>
      </c>
      <c r="C162" s="20">
        <v>1962</v>
      </c>
      <c r="D162" s="24"/>
      <c r="E162" s="24"/>
      <c r="F162" s="24" t="s">
        <v>327</v>
      </c>
      <c r="G162" s="20">
        <v>5</v>
      </c>
      <c r="H162" s="20">
        <v>4</v>
      </c>
      <c r="I162" s="1">
        <v>3322.7</v>
      </c>
      <c r="J162" s="1">
        <f t="shared" si="23"/>
        <v>3089.7</v>
      </c>
      <c r="K162" s="1">
        <v>537</v>
      </c>
      <c r="L162" s="1">
        <v>2552.6999999999998</v>
      </c>
      <c r="M162" s="1">
        <v>2343.6999999999998</v>
      </c>
      <c r="N162" s="21">
        <v>117</v>
      </c>
      <c r="O162" s="1">
        <f>'форма 3'!C162</f>
        <v>176565.16</v>
      </c>
      <c r="P162" s="1">
        <v>0</v>
      </c>
      <c r="Q162" s="1">
        <v>0</v>
      </c>
      <c r="R162" s="1">
        <v>0</v>
      </c>
      <c r="S162" s="1">
        <f t="shared" si="25"/>
        <v>141741.93</v>
      </c>
      <c r="T162" s="1">
        <v>34823.230000000003</v>
      </c>
      <c r="U162" s="1">
        <f t="shared" si="24"/>
        <v>57.15</v>
      </c>
      <c r="V162" s="1">
        <f>'Форма 4'!H735</f>
        <v>187</v>
      </c>
      <c r="W162" s="115" t="s">
        <v>315</v>
      </c>
      <c r="X162" s="35">
        <v>1</v>
      </c>
    </row>
    <row r="163" spans="1:24" s="22" customFormat="1" x14ac:dyDescent="0.25">
      <c r="A163" s="39">
        <f t="shared" si="26"/>
        <v>66</v>
      </c>
      <c r="B163" s="97" t="s">
        <v>831</v>
      </c>
      <c r="C163" s="20">
        <v>1962</v>
      </c>
      <c r="D163" s="24"/>
      <c r="E163" s="24"/>
      <c r="F163" s="24" t="s">
        <v>327</v>
      </c>
      <c r="G163" s="20">
        <v>4</v>
      </c>
      <c r="H163" s="20">
        <v>2</v>
      </c>
      <c r="I163" s="1">
        <v>1448.4</v>
      </c>
      <c r="J163" s="1">
        <f t="shared" si="23"/>
        <v>1264.4000000000001</v>
      </c>
      <c r="K163" s="1">
        <v>0</v>
      </c>
      <c r="L163" s="1">
        <v>1264.4000000000001</v>
      </c>
      <c r="M163" s="1">
        <v>1264.4000000000001</v>
      </c>
      <c r="N163" s="21">
        <v>48</v>
      </c>
      <c r="O163" s="1">
        <f>'форма 3'!C163</f>
        <v>89457.9</v>
      </c>
      <c r="P163" s="1">
        <v>0</v>
      </c>
      <c r="Q163" s="1">
        <v>0</v>
      </c>
      <c r="R163" s="1">
        <v>0</v>
      </c>
      <c r="S163" s="1">
        <f t="shared" si="25"/>
        <v>73378.2</v>
      </c>
      <c r="T163" s="1">
        <v>16079.7</v>
      </c>
      <c r="U163" s="1">
        <f t="shared" si="24"/>
        <v>70.75</v>
      </c>
      <c r="V163" s="1">
        <f>'Форма 4'!H738</f>
        <v>211</v>
      </c>
      <c r="W163" s="115" t="s">
        <v>315</v>
      </c>
      <c r="X163" s="35">
        <v>1</v>
      </c>
    </row>
    <row r="164" spans="1:24" s="22" customFormat="1" x14ac:dyDescent="0.25">
      <c r="A164" s="198" t="s">
        <v>33</v>
      </c>
      <c r="B164" s="198"/>
      <c r="C164" s="20" t="s">
        <v>16</v>
      </c>
      <c r="D164" s="20" t="s">
        <v>16</v>
      </c>
      <c r="E164" s="20" t="s">
        <v>16</v>
      </c>
      <c r="F164" s="20" t="s">
        <v>16</v>
      </c>
      <c r="G164" s="20" t="s">
        <v>16</v>
      </c>
      <c r="H164" s="20" t="s">
        <v>16</v>
      </c>
      <c r="I164" s="20" t="s">
        <v>16</v>
      </c>
      <c r="J164" s="20" t="s">
        <v>16</v>
      </c>
      <c r="K164" s="20" t="s">
        <v>16</v>
      </c>
      <c r="L164" s="20" t="s">
        <v>16</v>
      </c>
      <c r="M164" s="20" t="s">
        <v>16</v>
      </c>
      <c r="N164" s="21" t="s">
        <v>16</v>
      </c>
      <c r="O164" s="20" t="s">
        <v>16</v>
      </c>
      <c r="P164" s="20" t="s">
        <v>16</v>
      </c>
      <c r="Q164" s="20" t="s">
        <v>16</v>
      </c>
      <c r="R164" s="20" t="s">
        <v>16</v>
      </c>
      <c r="S164" s="20" t="s">
        <v>16</v>
      </c>
      <c r="T164" s="1" t="s">
        <v>16</v>
      </c>
      <c r="U164" s="20" t="s">
        <v>16</v>
      </c>
      <c r="V164" s="20" t="s">
        <v>16</v>
      </c>
      <c r="W164" s="20" t="s">
        <v>16</v>
      </c>
      <c r="X164" s="20" t="s">
        <v>16</v>
      </c>
    </row>
    <row r="165" spans="1:24" s="22" customFormat="1" x14ac:dyDescent="0.25">
      <c r="A165" s="39">
        <f>A163+1</f>
        <v>67</v>
      </c>
      <c r="B165" s="97" t="s">
        <v>120</v>
      </c>
      <c r="C165" s="20">
        <v>1987</v>
      </c>
      <c r="D165" s="24"/>
      <c r="E165" s="24"/>
      <c r="F165" s="24" t="s">
        <v>325</v>
      </c>
      <c r="G165" s="20">
        <v>9</v>
      </c>
      <c r="H165" s="20">
        <v>9</v>
      </c>
      <c r="I165" s="1">
        <v>22692.65</v>
      </c>
      <c r="J165" s="1">
        <f t="shared" ref="J165:J207" si="27">SUM(K165:L165)</f>
        <v>18910.54</v>
      </c>
      <c r="K165" s="1">
        <v>0</v>
      </c>
      <c r="L165" s="1">
        <v>18910.54</v>
      </c>
      <c r="M165" s="1">
        <v>18357.14</v>
      </c>
      <c r="N165" s="21">
        <v>423</v>
      </c>
      <c r="O165" s="1">
        <f>'форма 3'!C165</f>
        <v>6981046.1699999999</v>
      </c>
      <c r="P165" s="1">
        <v>0</v>
      </c>
      <c r="Q165" s="1">
        <v>0</v>
      </c>
      <c r="R165" s="1">
        <v>0</v>
      </c>
      <c r="S165" s="1">
        <f t="shared" ref="S165:S202" si="28">O165-P165-Q165-R165-T165</f>
        <v>6560288.2199999997</v>
      </c>
      <c r="T165" s="1">
        <v>420757.95</v>
      </c>
      <c r="U165" s="1">
        <f t="shared" ref="U165:U207" si="29">O165/J165</f>
        <v>369.16</v>
      </c>
      <c r="V165" s="1">
        <v>369.19</v>
      </c>
      <c r="W165" s="115" t="s">
        <v>315</v>
      </c>
      <c r="X165" s="35">
        <v>1</v>
      </c>
    </row>
    <row r="166" spans="1:24" s="22" customFormat="1" x14ac:dyDescent="0.25">
      <c r="A166" s="39">
        <f>A165+1</f>
        <v>68</v>
      </c>
      <c r="B166" s="97" t="s">
        <v>121</v>
      </c>
      <c r="C166" s="20">
        <v>1987</v>
      </c>
      <c r="D166" s="24"/>
      <c r="E166" s="24"/>
      <c r="F166" s="24" t="s">
        <v>325</v>
      </c>
      <c r="G166" s="20">
        <v>9</v>
      </c>
      <c r="H166" s="20">
        <v>11</v>
      </c>
      <c r="I166" s="1">
        <v>29159.09</v>
      </c>
      <c r="J166" s="1">
        <f t="shared" si="27"/>
        <v>23284.49</v>
      </c>
      <c r="K166" s="1">
        <v>64.2</v>
      </c>
      <c r="L166" s="1">
        <v>23220.29</v>
      </c>
      <c r="M166" s="1">
        <v>21770.79</v>
      </c>
      <c r="N166" s="21">
        <v>890</v>
      </c>
      <c r="O166" s="1">
        <f>'форма 3'!C166</f>
        <v>8726306.5</v>
      </c>
      <c r="P166" s="1">
        <v>0</v>
      </c>
      <c r="Q166" s="1">
        <v>0</v>
      </c>
      <c r="R166" s="1">
        <v>0</v>
      </c>
      <c r="S166" s="1">
        <f t="shared" si="28"/>
        <v>8200360.0099999998</v>
      </c>
      <c r="T166" s="1">
        <v>525946.49</v>
      </c>
      <c r="U166" s="1">
        <f t="shared" si="29"/>
        <v>374.77</v>
      </c>
      <c r="V166" s="1">
        <v>374.8</v>
      </c>
      <c r="W166" s="115" t="s">
        <v>315</v>
      </c>
      <c r="X166" s="35">
        <v>1</v>
      </c>
    </row>
    <row r="167" spans="1:24" s="22" customFormat="1" x14ac:dyDescent="0.25">
      <c r="A167" s="39">
        <f t="shared" ref="A167:A207" si="30">A166+1</f>
        <v>69</v>
      </c>
      <c r="B167" s="97" t="s">
        <v>122</v>
      </c>
      <c r="C167" s="20">
        <v>1988</v>
      </c>
      <c r="D167" s="24"/>
      <c r="E167" s="24"/>
      <c r="F167" s="24" t="s">
        <v>325</v>
      </c>
      <c r="G167" s="20">
        <v>9</v>
      </c>
      <c r="H167" s="20">
        <v>7</v>
      </c>
      <c r="I167" s="1">
        <v>18725.900000000001</v>
      </c>
      <c r="J167" s="1">
        <f t="shared" si="27"/>
        <v>15604.9</v>
      </c>
      <c r="K167" s="1">
        <v>0</v>
      </c>
      <c r="L167" s="1">
        <v>15604.9</v>
      </c>
      <c r="M167" s="1">
        <v>14585.6</v>
      </c>
      <c r="N167" s="21">
        <v>419</v>
      </c>
      <c r="O167" s="1">
        <f>'форма 3'!C167</f>
        <v>12216296.77</v>
      </c>
      <c r="P167" s="1">
        <v>0</v>
      </c>
      <c r="Q167" s="1">
        <v>0</v>
      </c>
      <c r="R167" s="1">
        <v>0</v>
      </c>
      <c r="S167" s="1">
        <f t="shared" si="28"/>
        <v>11480003.76</v>
      </c>
      <c r="T167" s="1">
        <v>736293.01</v>
      </c>
      <c r="U167" s="1">
        <f t="shared" si="29"/>
        <v>782.85</v>
      </c>
      <c r="V167" s="1">
        <v>782.95</v>
      </c>
      <c r="W167" s="115" t="s">
        <v>315</v>
      </c>
      <c r="X167" s="35">
        <v>1</v>
      </c>
    </row>
    <row r="168" spans="1:24" x14ac:dyDescent="0.25">
      <c r="A168" s="39">
        <f>A167+1</f>
        <v>70</v>
      </c>
      <c r="B168" s="97" t="s">
        <v>799</v>
      </c>
      <c r="C168" s="20">
        <v>1966</v>
      </c>
      <c r="D168" s="24"/>
      <c r="E168" s="24"/>
      <c r="F168" s="24" t="s">
        <v>327</v>
      </c>
      <c r="G168" s="20">
        <v>5</v>
      </c>
      <c r="H168" s="20">
        <v>4</v>
      </c>
      <c r="I168" s="1">
        <v>3421.6</v>
      </c>
      <c r="J168" s="1">
        <f t="shared" si="27"/>
        <v>3176.5</v>
      </c>
      <c r="K168" s="1">
        <v>78</v>
      </c>
      <c r="L168" s="1">
        <v>3098.5</v>
      </c>
      <c r="M168" s="1">
        <v>3035.3</v>
      </c>
      <c r="N168" s="21">
        <v>119</v>
      </c>
      <c r="O168" s="1">
        <f>'форма 3'!C168</f>
        <v>9295384.6500000004</v>
      </c>
      <c r="P168" s="1">
        <v>0</v>
      </c>
      <c r="Q168" s="1">
        <v>0</v>
      </c>
      <c r="R168" s="1">
        <v>0</v>
      </c>
      <c r="S168" s="1">
        <f t="shared" si="28"/>
        <v>8717582.4499999993</v>
      </c>
      <c r="T168" s="1">
        <v>577802.19999999995</v>
      </c>
      <c r="U168" s="1">
        <f t="shared" si="29"/>
        <v>2926.3</v>
      </c>
      <c r="V168" s="1">
        <f>'Форма 4'!H776</f>
        <v>3018</v>
      </c>
      <c r="W168" s="115" t="s">
        <v>315</v>
      </c>
      <c r="X168" s="35">
        <v>1</v>
      </c>
    </row>
    <row r="169" spans="1:24" s="22" customFormat="1" x14ac:dyDescent="0.25">
      <c r="A169" s="39">
        <f>A168+1</f>
        <v>71</v>
      </c>
      <c r="B169" s="97" t="s">
        <v>684</v>
      </c>
      <c r="C169" s="20">
        <v>1965</v>
      </c>
      <c r="D169" s="24"/>
      <c r="E169" s="24"/>
      <c r="F169" s="24" t="s">
        <v>327</v>
      </c>
      <c r="G169" s="20">
        <v>5</v>
      </c>
      <c r="H169" s="20">
        <v>4</v>
      </c>
      <c r="I169" s="1">
        <v>3404.45</v>
      </c>
      <c r="J169" s="1">
        <f t="shared" si="27"/>
        <v>3159.25</v>
      </c>
      <c r="K169" s="1">
        <v>0</v>
      </c>
      <c r="L169" s="1">
        <v>3159.25</v>
      </c>
      <c r="M169" s="1">
        <v>3090.85</v>
      </c>
      <c r="N169" s="21">
        <v>128</v>
      </c>
      <c r="O169" s="1">
        <f>'форма 3'!C169</f>
        <v>251839.6</v>
      </c>
      <c r="P169" s="1">
        <v>0</v>
      </c>
      <c r="Q169" s="1">
        <v>0</v>
      </c>
      <c r="R169" s="1">
        <v>0</v>
      </c>
      <c r="S169" s="1">
        <f t="shared" si="28"/>
        <v>216232.49</v>
      </c>
      <c r="T169" s="1">
        <v>35607.11</v>
      </c>
      <c r="U169" s="1">
        <f t="shared" si="29"/>
        <v>79.709999999999994</v>
      </c>
      <c r="V169" s="1">
        <f>'Форма 4'!H781</f>
        <v>187</v>
      </c>
      <c r="W169" s="115" t="s">
        <v>315</v>
      </c>
      <c r="X169" s="35">
        <v>1</v>
      </c>
    </row>
    <row r="170" spans="1:24" s="22" customFormat="1" x14ac:dyDescent="0.25">
      <c r="A170" s="39">
        <f t="shared" si="30"/>
        <v>72</v>
      </c>
      <c r="B170" s="97" t="s">
        <v>123</v>
      </c>
      <c r="C170" s="20">
        <v>1988</v>
      </c>
      <c r="D170" s="24"/>
      <c r="E170" s="24"/>
      <c r="F170" s="24" t="s">
        <v>327</v>
      </c>
      <c r="G170" s="20">
        <v>9</v>
      </c>
      <c r="H170" s="20">
        <v>1</v>
      </c>
      <c r="I170" s="1">
        <v>4173.1000000000004</v>
      </c>
      <c r="J170" s="1">
        <f t="shared" si="27"/>
        <v>3202.6</v>
      </c>
      <c r="K170" s="1">
        <v>0</v>
      </c>
      <c r="L170" s="1">
        <v>3202.6</v>
      </c>
      <c r="M170" s="1">
        <v>3008.7</v>
      </c>
      <c r="N170" s="21">
        <v>148</v>
      </c>
      <c r="O170" s="1">
        <f>'форма 3'!C170</f>
        <v>1745279.62</v>
      </c>
      <c r="P170" s="1">
        <v>0</v>
      </c>
      <c r="Q170" s="1">
        <v>0</v>
      </c>
      <c r="R170" s="1">
        <v>0</v>
      </c>
      <c r="S170" s="1">
        <f t="shared" si="28"/>
        <v>1640089.22</v>
      </c>
      <c r="T170" s="1">
        <v>105190.39999999999</v>
      </c>
      <c r="U170" s="1">
        <f t="shared" si="29"/>
        <v>544.96</v>
      </c>
      <c r="V170" s="1">
        <v>544.99</v>
      </c>
      <c r="W170" s="115" t="s">
        <v>315</v>
      </c>
      <c r="X170" s="35">
        <v>1</v>
      </c>
    </row>
    <row r="171" spans="1:24" s="22" customFormat="1" x14ac:dyDescent="0.25">
      <c r="A171" s="39">
        <f t="shared" si="30"/>
        <v>73</v>
      </c>
      <c r="B171" s="97" t="s">
        <v>124</v>
      </c>
      <c r="C171" s="20">
        <v>1988</v>
      </c>
      <c r="D171" s="24"/>
      <c r="E171" s="24"/>
      <c r="F171" s="24" t="s">
        <v>327</v>
      </c>
      <c r="G171" s="20">
        <v>9</v>
      </c>
      <c r="H171" s="20">
        <v>1</v>
      </c>
      <c r="I171" s="1">
        <v>4172.21</v>
      </c>
      <c r="J171" s="1">
        <f t="shared" si="27"/>
        <v>3201.41</v>
      </c>
      <c r="K171" s="1">
        <v>0</v>
      </c>
      <c r="L171" s="1">
        <v>3201.41</v>
      </c>
      <c r="M171" s="1">
        <v>2811.36</v>
      </c>
      <c r="N171" s="21">
        <v>112</v>
      </c>
      <c r="O171" s="1">
        <f>'форма 3'!C171</f>
        <v>1745279.62</v>
      </c>
      <c r="P171" s="1">
        <v>0</v>
      </c>
      <c r="Q171" s="1">
        <v>0</v>
      </c>
      <c r="R171" s="1">
        <v>0</v>
      </c>
      <c r="S171" s="1">
        <f t="shared" si="28"/>
        <v>1640089.22</v>
      </c>
      <c r="T171" s="1">
        <v>105190.39999999999</v>
      </c>
      <c r="U171" s="1">
        <f t="shared" si="29"/>
        <v>545.16</v>
      </c>
      <c r="V171" s="1">
        <v>545.19000000000005</v>
      </c>
      <c r="W171" s="115" t="s">
        <v>315</v>
      </c>
      <c r="X171" s="35">
        <v>1</v>
      </c>
    </row>
    <row r="172" spans="1:24" s="22" customFormat="1" x14ac:dyDescent="0.25">
      <c r="A172" s="39">
        <f t="shared" si="30"/>
        <v>74</v>
      </c>
      <c r="B172" s="97" t="s">
        <v>848</v>
      </c>
      <c r="C172" s="20">
        <v>1993</v>
      </c>
      <c r="D172" s="24"/>
      <c r="E172" s="24"/>
      <c r="F172" s="24" t="s">
        <v>327</v>
      </c>
      <c r="G172" s="20">
        <v>10</v>
      </c>
      <c r="H172" s="20">
        <v>6</v>
      </c>
      <c r="I172" s="1">
        <v>8329.49</v>
      </c>
      <c r="J172" s="1">
        <f>SUM(K172:L172)</f>
        <v>7700.7</v>
      </c>
      <c r="K172" s="1">
        <v>989.2</v>
      </c>
      <c r="L172" s="1">
        <v>6711.5</v>
      </c>
      <c r="M172" s="1">
        <v>6339.01</v>
      </c>
      <c r="N172" s="21">
        <v>558</v>
      </c>
      <c r="O172" s="1">
        <f>'форма 3'!C172</f>
        <v>3490784</v>
      </c>
      <c r="P172" s="1">
        <v>0</v>
      </c>
      <c r="Q172" s="1">
        <v>0</v>
      </c>
      <c r="R172" s="1">
        <v>0</v>
      </c>
      <c r="S172" s="1">
        <f>O172-P172-Q172-R172-T172</f>
        <v>3490784</v>
      </c>
      <c r="T172" s="1">
        <v>0</v>
      </c>
      <c r="U172" s="1">
        <f>O172/J172</f>
        <v>453.31</v>
      </c>
      <c r="V172" s="1">
        <f>(1708823+36569)*2/J172</f>
        <v>453.31</v>
      </c>
      <c r="W172" s="115" t="s">
        <v>315</v>
      </c>
      <c r="X172" s="35">
        <v>1</v>
      </c>
    </row>
    <row r="173" spans="1:24" s="22" customFormat="1" x14ac:dyDescent="0.25">
      <c r="A173" s="39">
        <f t="shared" si="30"/>
        <v>75</v>
      </c>
      <c r="B173" s="97" t="s">
        <v>125</v>
      </c>
      <c r="C173" s="20">
        <v>1988</v>
      </c>
      <c r="D173" s="24"/>
      <c r="E173" s="24"/>
      <c r="F173" s="24" t="s">
        <v>327</v>
      </c>
      <c r="G173" s="20">
        <v>9</v>
      </c>
      <c r="H173" s="20">
        <v>4</v>
      </c>
      <c r="I173" s="1">
        <v>9978.08</v>
      </c>
      <c r="J173" s="1">
        <f t="shared" si="27"/>
        <v>7967.5</v>
      </c>
      <c r="K173" s="1">
        <v>0</v>
      </c>
      <c r="L173" s="1">
        <v>7967.5</v>
      </c>
      <c r="M173" s="1">
        <v>7436.7</v>
      </c>
      <c r="N173" s="21">
        <v>373</v>
      </c>
      <c r="O173" s="1">
        <f>'форма 3'!C173</f>
        <v>6981431.8399999999</v>
      </c>
      <c r="P173" s="1">
        <v>0</v>
      </c>
      <c r="Q173" s="1">
        <v>0</v>
      </c>
      <c r="R173" s="1">
        <v>0</v>
      </c>
      <c r="S173" s="1">
        <f t="shared" si="28"/>
        <v>6560651.3499999996</v>
      </c>
      <c r="T173" s="1">
        <v>420780.49</v>
      </c>
      <c r="U173" s="1">
        <f t="shared" si="29"/>
        <v>876.24</v>
      </c>
      <c r="V173" s="1">
        <v>876.24</v>
      </c>
      <c r="W173" s="115" t="s">
        <v>315</v>
      </c>
      <c r="X173" s="35">
        <v>1</v>
      </c>
    </row>
    <row r="174" spans="1:24" s="22" customFormat="1" x14ac:dyDescent="0.25">
      <c r="A174" s="39">
        <f t="shared" si="30"/>
        <v>76</v>
      </c>
      <c r="B174" s="97" t="s">
        <v>830</v>
      </c>
      <c r="C174" s="20">
        <v>1964</v>
      </c>
      <c r="D174" s="24"/>
      <c r="E174" s="24"/>
      <c r="F174" s="24" t="s">
        <v>327</v>
      </c>
      <c r="G174" s="20">
        <v>5</v>
      </c>
      <c r="H174" s="20">
        <v>2</v>
      </c>
      <c r="I174" s="1">
        <v>1756.1</v>
      </c>
      <c r="J174" s="1">
        <f t="shared" si="27"/>
        <v>1522.1</v>
      </c>
      <c r="K174" s="1">
        <v>0</v>
      </c>
      <c r="L174" s="1">
        <v>1522.1</v>
      </c>
      <c r="M174" s="1">
        <v>1345</v>
      </c>
      <c r="N174" s="21">
        <v>61</v>
      </c>
      <c r="O174" s="1">
        <f>'форма 3'!C174</f>
        <v>134530.23000000001</v>
      </c>
      <c r="P174" s="1">
        <v>0</v>
      </c>
      <c r="Q174" s="1">
        <v>0</v>
      </c>
      <c r="R174" s="1">
        <v>0</v>
      </c>
      <c r="S174" s="1">
        <f>O174-P174-Q174-R174-T174</f>
        <v>117375.03</v>
      </c>
      <c r="T174" s="1">
        <v>17155.2</v>
      </c>
      <c r="U174" s="1">
        <f t="shared" si="29"/>
        <v>88.38</v>
      </c>
      <c r="V174" s="1">
        <f>'Форма 4'!H804</f>
        <v>187</v>
      </c>
      <c r="W174" s="115" t="s">
        <v>315</v>
      </c>
      <c r="X174" s="35">
        <v>1</v>
      </c>
    </row>
    <row r="175" spans="1:24" s="22" customFormat="1" x14ac:dyDescent="0.25">
      <c r="A175" s="39">
        <f t="shared" si="30"/>
        <v>77</v>
      </c>
      <c r="B175" s="97" t="s">
        <v>126</v>
      </c>
      <c r="C175" s="20">
        <v>1987</v>
      </c>
      <c r="D175" s="24">
        <v>2011</v>
      </c>
      <c r="E175" s="24" t="s">
        <v>329</v>
      </c>
      <c r="F175" s="24" t="s">
        <v>325</v>
      </c>
      <c r="G175" s="20">
        <v>9</v>
      </c>
      <c r="H175" s="20">
        <v>6</v>
      </c>
      <c r="I175" s="1">
        <v>15027.18</v>
      </c>
      <c r="J175" s="1">
        <f t="shared" si="27"/>
        <v>12875.99</v>
      </c>
      <c r="K175" s="1">
        <v>704.26</v>
      </c>
      <c r="L175" s="1">
        <v>12171.73</v>
      </c>
      <c r="M175" s="1">
        <v>11622.64</v>
      </c>
      <c r="N175" s="21">
        <v>590</v>
      </c>
      <c r="O175" s="1">
        <f>'форма 3'!C175</f>
        <v>1745241.05</v>
      </c>
      <c r="P175" s="1">
        <v>0</v>
      </c>
      <c r="Q175" s="1">
        <v>0</v>
      </c>
      <c r="R175" s="1">
        <v>0</v>
      </c>
      <c r="S175" s="1">
        <f t="shared" si="28"/>
        <v>1640052.97</v>
      </c>
      <c r="T175" s="1">
        <v>105188.08</v>
      </c>
      <c r="U175" s="1">
        <f t="shared" si="29"/>
        <v>135.54</v>
      </c>
      <c r="V175" s="1">
        <v>135.55000000000001</v>
      </c>
      <c r="W175" s="115" t="s">
        <v>315</v>
      </c>
      <c r="X175" s="35">
        <v>1</v>
      </c>
    </row>
    <row r="176" spans="1:24" s="22" customFormat="1" x14ac:dyDescent="0.25">
      <c r="A176" s="39">
        <f t="shared" si="30"/>
        <v>78</v>
      </c>
      <c r="B176" s="97" t="s">
        <v>685</v>
      </c>
      <c r="C176" s="20">
        <v>1989</v>
      </c>
      <c r="D176" s="24"/>
      <c r="E176" s="24"/>
      <c r="F176" s="24" t="s">
        <v>325</v>
      </c>
      <c r="G176" s="20">
        <v>10</v>
      </c>
      <c r="H176" s="20">
        <v>6</v>
      </c>
      <c r="I176" s="1">
        <v>15358.4</v>
      </c>
      <c r="J176" s="1">
        <f t="shared" si="27"/>
        <v>13182.4</v>
      </c>
      <c r="K176" s="1">
        <v>65.5</v>
      </c>
      <c r="L176" s="1">
        <v>13116.9</v>
      </c>
      <c r="M176" s="1">
        <v>11296</v>
      </c>
      <c r="N176" s="21">
        <v>503</v>
      </c>
      <c r="O176" s="1">
        <f>'форма 3'!C176</f>
        <v>10486511.4</v>
      </c>
      <c r="P176" s="1">
        <v>0</v>
      </c>
      <c r="Q176" s="1">
        <v>0</v>
      </c>
      <c r="R176" s="1">
        <v>0</v>
      </c>
      <c r="S176" s="1">
        <f t="shared" si="28"/>
        <v>9854424.2799999993</v>
      </c>
      <c r="T176" s="1">
        <v>632087.12</v>
      </c>
      <c r="U176" s="1">
        <f t="shared" si="29"/>
        <v>795.49</v>
      </c>
      <c r="V176" s="1">
        <f>'Форма 4'!H810</f>
        <v>795.56</v>
      </c>
      <c r="W176" s="115" t="s">
        <v>315</v>
      </c>
      <c r="X176" s="35">
        <v>1</v>
      </c>
    </row>
    <row r="177" spans="1:24" x14ac:dyDescent="0.25">
      <c r="A177" s="39">
        <f>A176+1</f>
        <v>79</v>
      </c>
      <c r="B177" s="97" t="s">
        <v>800</v>
      </c>
      <c r="C177" s="20">
        <v>1967</v>
      </c>
      <c r="D177" s="24"/>
      <c r="E177" s="24"/>
      <c r="F177" s="24" t="s">
        <v>325</v>
      </c>
      <c r="G177" s="20">
        <v>5</v>
      </c>
      <c r="H177" s="20">
        <v>4</v>
      </c>
      <c r="I177" s="1">
        <v>3823.3</v>
      </c>
      <c r="J177" s="1">
        <f>SUM(K177:L177)</f>
        <v>3539.7</v>
      </c>
      <c r="K177" s="1">
        <v>0</v>
      </c>
      <c r="L177" s="1">
        <v>3539.7</v>
      </c>
      <c r="M177" s="1">
        <v>3167.7</v>
      </c>
      <c r="N177" s="21">
        <v>155</v>
      </c>
      <c r="O177" s="1">
        <f>'форма 3'!C177</f>
        <v>7387716.1799999997</v>
      </c>
      <c r="P177" s="1">
        <v>0</v>
      </c>
      <c r="Q177" s="1">
        <v>0</v>
      </c>
      <c r="R177" s="1">
        <v>0</v>
      </c>
      <c r="S177" s="1">
        <f>O177-P177-Q177-R177-T177</f>
        <v>6743848.2599999998</v>
      </c>
      <c r="T177" s="1">
        <v>643867.92000000004</v>
      </c>
      <c r="U177" s="1">
        <f>O177/J177</f>
        <v>2087.1</v>
      </c>
      <c r="V177" s="1">
        <f>'Форма 4'!H829</f>
        <v>3018</v>
      </c>
      <c r="W177" s="115" t="s">
        <v>315</v>
      </c>
      <c r="X177" s="35">
        <v>1</v>
      </c>
    </row>
    <row r="178" spans="1:24" s="22" customFormat="1" x14ac:dyDescent="0.25">
      <c r="A178" s="39">
        <f>A177+1</f>
        <v>80</v>
      </c>
      <c r="B178" s="97" t="s">
        <v>127</v>
      </c>
      <c r="C178" s="20">
        <v>1971</v>
      </c>
      <c r="D178" s="24"/>
      <c r="E178" s="24"/>
      <c r="F178" s="24" t="s">
        <v>325</v>
      </c>
      <c r="G178" s="20">
        <v>5</v>
      </c>
      <c r="H178" s="20">
        <v>4</v>
      </c>
      <c r="I178" s="1">
        <v>4624.1000000000004</v>
      </c>
      <c r="J178" s="1">
        <f t="shared" si="27"/>
        <v>3575.7</v>
      </c>
      <c r="K178" s="1">
        <v>0</v>
      </c>
      <c r="L178" s="1">
        <v>3575.7</v>
      </c>
      <c r="M178" s="1">
        <v>3575.7</v>
      </c>
      <c r="N178" s="21">
        <v>136</v>
      </c>
      <c r="O178" s="1">
        <f>'форма 3'!C178</f>
        <v>6080349.2999999998</v>
      </c>
      <c r="P178" s="1">
        <v>0</v>
      </c>
      <c r="Q178" s="1">
        <v>0</v>
      </c>
      <c r="R178" s="1">
        <v>0</v>
      </c>
      <c r="S178" s="1">
        <f t="shared" si="28"/>
        <v>5713878.29</v>
      </c>
      <c r="T178" s="1">
        <v>366471.01</v>
      </c>
      <c r="U178" s="1">
        <f t="shared" si="29"/>
        <v>1700.46</v>
      </c>
      <c r="V178" s="1">
        <v>2831</v>
      </c>
      <c r="W178" s="115" t="s">
        <v>315</v>
      </c>
      <c r="X178" s="35">
        <v>1</v>
      </c>
    </row>
    <row r="179" spans="1:24" s="22" customFormat="1" x14ac:dyDescent="0.25">
      <c r="A179" s="39">
        <f t="shared" si="30"/>
        <v>81</v>
      </c>
      <c r="B179" s="97" t="s">
        <v>128</v>
      </c>
      <c r="C179" s="20">
        <v>1971</v>
      </c>
      <c r="D179" s="24"/>
      <c r="E179" s="24"/>
      <c r="F179" s="24" t="s">
        <v>325</v>
      </c>
      <c r="G179" s="20">
        <v>5</v>
      </c>
      <c r="H179" s="20">
        <v>4</v>
      </c>
      <c r="I179" s="1">
        <v>4692.1499999999996</v>
      </c>
      <c r="J179" s="1">
        <f t="shared" si="27"/>
        <v>3610.95</v>
      </c>
      <c r="K179" s="1">
        <v>0</v>
      </c>
      <c r="L179" s="1">
        <v>3610.95</v>
      </c>
      <c r="M179" s="1">
        <v>3610.95</v>
      </c>
      <c r="N179" s="21">
        <v>136</v>
      </c>
      <c r="O179" s="1">
        <f>'форма 3'!C179</f>
        <v>5525857.4500000002</v>
      </c>
      <c r="P179" s="1">
        <v>0</v>
      </c>
      <c r="Q179" s="1">
        <v>0</v>
      </c>
      <c r="R179" s="1">
        <v>0</v>
      </c>
      <c r="S179" s="1">
        <f t="shared" si="28"/>
        <v>5165806.63</v>
      </c>
      <c r="T179" s="1">
        <v>360050.82</v>
      </c>
      <c r="U179" s="1">
        <f t="shared" si="29"/>
        <v>1530.31</v>
      </c>
      <c r="V179" s="1">
        <v>2831</v>
      </c>
      <c r="W179" s="115" t="s">
        <v>315</v>
      </c>
      <c r="X179" s="35">
        <v>1</v>
      </c>
    </row>
    <row r="180" spans="1:24" s="22" customFormat="1" x14ac:dyDescent="0.25">
      <c r="A180" s="39">
        <f t="shared" si="30"/>
        <v>82</v>
      </c>
      <c r="B180" s="97" t="s">
        <v>129</v>
      </c>
      <c r="C180" s="20">
        <v>1988</v>
      </c>
      <c r="D180" s="24"/>
      <c r="E180" s="24"/>
      <c r="F180" s="24" t="s">
        <v>325</v>
      </c>
      <c r="G180" s="20">
        <v>10</v>
      </c>
      <c r="H180" s="20">
        <v>2</v>
      </c>
      <c r="I180" s="1">
        <v>5868</v>
      </c>
      <c r="J180" s="1">
        <f t="shared" si="27"/>
        <v>4710.8</v>
      </c>
      <c r="K180" s="1">
        <v>631.79999999999995</v>
      </c>
      <c r="L180" s="1">
        <v>4079</v>
      </c>
      <c r="M180" s="1">
        <v>3936.7</v>
      </c>
      <c r="N180" s="21">
        <v>161</v>
      </c>
      <c r="O180" s="1">
        <f>'форма 3'!C180</f>
        <v>3490607.45</v>
      </c>
      <c r="P180" s="1">
        <v>0</v>
      </c>
      <c r="Q180" s="1">
        <v>0</v>
      </c>
      <c r="R180" s="1">
        <v>0</v>
      </c>
      <c r="S180" s="1">
        <f t="shared" si="28"/>
        <v>3280223.74</v>
      </c>
      <c r="T180" s="1">
        <v>210383.71</v>
      </c>
      <c r="U180" s="1">
        <f t="shared" si="29"/>
        <v>740.98</v>
      </c>
      <c r="V180" s="1">
        <v>741.02</v>
      </c>
      <c r="W180" s="115" t="s">
        <v>315</v>
      </c>
      <c r="X180" s="35">
        <v>1</v>
      </c>
    </row>
    <row r="181" spans="1:24" s="22" customFormat="1" x14ac:dyDescent="0.25">
      <c r="A181" s="39">
        <f t="shared" si="30"/>
        <v>83</v>
      </c>
      <c r="B181" s="97" t="s">
        <v>130</v>
      </c>
      <c r="C181" s="20">
        <v>1987</v>
      </c>
      <c r="D181" s="24"/>
      <c r="E181" s="24"/>
      <c r="F181" s="24" t="s">
        <v>325</v>
      </c>
      <c r="G181" s="20">
        <v>9</v>
      </c>
      <c r="H181" s="20">
        <v>4</v>
      </c>
      <c r="I181" s="1">
        <v>10288.9</v>
      </c>
      <c r="J181" s="1">
        <f t="shared" si="27"/>
        <v>7980.5</v>
      </c>
      <c r="K181" s="1">
        <v>35.200000000000003</v>
      </c>
      <c r="L181" s="1">
        <v>7945.3</v>
      </c>
      <c r="M181" s="1">
        <v>7296.5</v>
      </c>
      <c r="N181" s="21">
        <v>302</v>
      </c>
      <c r="O181" s="1">
        <f>'форма 3'!C181</f>
        <v>6981121.6900000004</v>
      </c>
      <c r="P181" s="1">
        <v>0</v>
      </c>
      <c r="Q181" s="1">
        <v>0</v>
      </c>
      <c r="R181" s="1">
        <v>0</v>
      </c>
      <c r="S181" s="1">
        <f t="shared" si="28"/>
        <v>6560359.8899999997</v>
      </c>
      <c r="T181" s="1">
        <v>420761.8</v>
      </c>
      <c r="U181" s="1">
        <f t="shared" si="29"/>
        <v>874.77</v>
      </c>
      <c r="V181" s="1">
        <v>874.83</v>
      </c>
      <c r="W181" s="115" t="s">
        <v>315</v>
      </c>
      <c r="X181" s="35">
        <v>1</v>
      </c>
    </row>
    <row r="182" spans="1:24" s="22" customFormat="1" x14ac:dyDescent="0.25">
      <c r="A182" s="39">
        <f t="shared" si="30"/>
        <v>84</v>
      </c>
      <c r="B182" s="97" t="s">
        <v>686</v>
      </c>
      <c r="C182" s="20">
        <v>1956</v>
      </c>
      <c r="D182" s="24"/>
      <c r="E182" s="24"/>
      <c r="F182" s="24" t="s">
        <v>327</v>
      </c>
      <c r="G182" s="20">
        <v>2</v>
      </c>
      <c r="H182" s="20">
        <v>4</v>
      </c>
      <c r="I182" s="1">
        <v>798</v>
      </c>
      <c r="J182" s="1">
        <f t="shared" si="27"/>
        <v>742.3</v>
      </c>
      <c r="K182" s="1">
        <v>0</v>
      </c>
      <c r="L182" s="1">
        <v>742.3</v>
      </c>
      <c r="M182" s="1">
        <v>594.5</v>
      </c>
      <c r="N182" s="21">
        <v>51</v>
      </c>
      <c r="O182" s="1">
        <f>'форма 3'!C182</f>
        <v>4761026.32</v>
      </c>
      <c r="P182" s="1">
        <v>0</v>
      </c>
      <c r="Q182" s="1">
        <v>0</v>
      </c>
      <c r="R182" s="1">
        <v>0</v>
      </c>
      <c r="S182" s="1">
        <f>O182-P182-Q182-R182-T182</f>
        <v>4434115.22</v>
      </c>
      <c r="T182" s="1">
        <v>326911.09999999998</v>
      </c>
      <c r="U182" s="1">
        <f t="shared" si="29"/>
        <v>6413.88</v>
      </c>
      <c r="V182" s="1">
        <f>'Форма 4'!H854</f>
        <v>7307</v>
      </c>
      <c r="W182" s="115" t="s">
        <v>315</v>
      </c>
      <c r="X182" s="35">
        <v>1</v>
      </c>
    </row>
    <row r="183" spans="1:24" s="22" customFormat="1" x14ac:dyDescent="0.25">
      <c r="A183" s="39">
        <f t="shared" si="30"/>
        <v>85</v>
      </c>
      <c r="B183" s="97" t="s">
        <v>687</v>
      </c>
      <c r="C183" s="20">
        <v>1966</v>
      </c>
      <c r="D183" s="24"/>
      <c r="E183" s="24"/>
      <c r="F183" s="24" t="s">
        <v>325</v>
      </c>
      <c r="G183" s="20">
        <v>5</v>
      </c>
      <c r="H183" s="20">
        <v>3</v>
      </c>
      <c r="I183" s="1">
        <v>2945.15</v>
      </c>
      <c r="J183" s="1">
        <f t="shared" si="27"/>
        <v>2875.15</v>
      </c>
      <c r="K183" s="1">
        <v>0</v>
      </c>
      <c r="L183" s="1">
        <v>2875.15</v>
      </c>
      <c r="M183" s="1">
        <v>2655.95</v>
      </c>
      <c r="N183" s="21">
        <v>132</v>
      </c>
      <c r="O183" s="1">
        <f>'форма 3'!C183</f>
        <v>268122.63</v>
      </c>
      <c r="P183" s="1">
        <v>0</v>
      </c>
      <c r="Q183" s="1">
        <v>0</v>
      </c>
      <c r="R183" s="1">
        <v>0</v>
      </c>
      <c r="S183" s="1">
        <f>O183-P183-Q183-R183-T183</f>
        <v>235717.54</v>
      </c>
      <c r="T183" s="1">
        <v>32405.09</v>
      </c>
      <c r="U183" s="1">
        <f t="shared" si="29"/>
        <v>93.26</v>
      </c>
      <c r="V183" s="1">
        <f>'Форма 4'!H859</f>
        <v>187</v>
      </c>
      <c r="W183" s="115" t="s">
        <v>315</v>
      </c>
      <c r="X183" s="35">
        <v>1</v>
      </c>
    </row>
    <row r="184" spans="1:24" s="22" customFormat="1" x14ac:dyDescent="0.25">
      <c r="A184" s="39">
        <f t="shared" si="30"/>
        <v>86</v>
      </c>
      <c r="B184" s="97" t="s">
        <v>131</v>
      </c>
      <c r="C184" s="20">
        <v>1988</v>
      </c>
      <c r="D184" s="24">
        <v>2006</v>
      </c>
      <c r="E184" s="24" t="s">
        <v>561</v>
      </c>
      <c r="F184" s="24" t="s">
        <v>325</v>
      </c>
      <c r="G184" s="20">
        <v>9</v>
      </c>
      <c r="H184" s="20">
        <v>1</v>
      </c>
      <c r="I184" s="1">
        <v>5238.76</v>
      </c>
      <c r="J184" s="1">
        <f t="shared" si="27"/>
        <v>4599.43</v>
      </c>
      <c r="K184" s="1">
        <v>73.900000000000006</v>
      </c>
      <c r="L184" s="1">
        <v>4525.53</v>
      </c>
      <c r="M184" s="1">
        <v>3429.53</v>
      </c>
      <c r="N184" s="21">
        <v>206</v>
      </c>
      <c r="O184" s="1">
        <f>'форма 3'!C184</f>
        <v>1745337.47</v>
      </c>
      <c r="P184" s="1">
        <v>0</v>
      </c>
      <c r="Q184" s="1">
        <v>0</v>
      </c>
      <c r="R184" s="1">
        <v>0</v>
      </c>
      <c r="S184" s="1">
        <f t="shared" si="28"/>
        <v>1640143.58</v>
      </c>
      <c r="T184" s="1">
        <v>105193.89</v>
      </c>
      <c r="U184" s="1">
        <f t="shared" si="29"/>
        <v>379.47</v>
      </c>
      <c r="V184" s="1">
        <v>379.48</v>
      </c>
      <c r="W184" s="115" t="s">
        <v>315</v>
      </c>
      <c r="X184" s="35">
        <v>1</v>
      </c>
    </row>
    <row r="185" spans="1:24" s="22" customFormat="1" x14ac:dyDescent="0.25">
      <c r="A185" s="39">
        <f t="shared" si="30"/>
        <v>87</v>
      </c>
      <c r="B185" s="97" t="s">
        <v>132</v>
      </c>
      <c r="C185" s="20">
        <v>1976</v>
      </c>
      <c r="D185" s="24"/>
      <c r="E185" s="24"/>
      <c r="F185" s="24" t="s">
        <v>325</v>
      </c>
      <c r="G185" s="20">
        <v>9</v>
      </c>
      <c r="H185" s="20">
        <v>2</v>
      </c>
      <c r="I185" s="1">
        <v>5944.9</v>
      </c>
      <c r="J185" s="1">
        <f t="shared" si="27"/>
        <v>4515.3999999999996</v>
      </c>
      <c r="K185" s="1">
        <v>0</v>
      </c>
      <c r="L185" s="1">
        <v>4515.3999999999996</v>
      </c>
      <c r="M185" s="1">
        <v>4195.8</v>
      </c>
      <c r="N185" s="21">
        <v>122</v>
      </c>
      <c r="O185" s="1">
        <f>'форма 3'!C185</f>
        <v>1745241.05</v>
      </c>
      <c r="P185" s="1">
        <v>0</v>
      </c>
      <c r="Q185" s="1">
        <v>0</v>
      </c>
      <c r="R185" s="1">
        <v>0</v>
      </c>
      <c r="S185" s="1">
        <f t="shared" si="28"/>
        <v>1640052.97</v>
      </c>
      <c r="T185" s="1">
        <v>105188.08</v>
      </c>
      <c r="U185" s="1">
        <f t="shared" si="29"/>
        <v>386.51</v>
      </c>
      <c r="V185" s="1">
        <v>386.54</v>
      </c>
      <c r="W185" s="115" t="s">
        <v>315</v>
      </c>
      <c r="X185" s="35">
        <v>1</v>
      </c>
    </row>
    <row r="186" spans="1:24" s="22" customFormat="1" x14ac:dyDescent="0.25">
      <c r="A186" s="39">
        <f t="shared" si="30"/>
        <v>88</v>
      </c>
      <c r="B186" s="97" t="s">
        <v>688</v>
      </c>
      <c r="C186" s="20">
        <v>1989</v>
      </c>
      <c r="D186" s="24"/>
      <c r="E186" s="24"/>
      <c r="F186" s="24" t="s">
        <v>327</v>
      </c>
      <c r="G186" s="20">
        <v>10</v>
      </c>
      <c r="H186" s="20">
        <v>3</v>
      </c>
      <c r="I186" s="1">
        <v>6297</v>
      </c>
      <c r="J186" s="1">
        <f t="shared" si="27"/>
        <v>4457</v>
      </c>
      <c r="K186" s="1">
        <v>977.4</v>
      </c>
      <c r="L186" s="1">
        <v>3479.6</v>
      </c>
      <c r="M186" s="1">
        <v>3479.6</v>
      </c>
      <c r="N186" s="21">
        <v>327</v>
      </c>
      <c r="O186" s="1">
        <f>'форма 3'!C186</f>
        <v>5243436.4800000004</v>
      </c>
      <c r="P186" s="1">
        <v>0</v>
      </c>
      <c r="Q186" s="1">
        <v>0</v>
      </c>
      <c r="R186" s="1">
        <v>0</v>
      </c>
      <c r="S186" s="1">
        <f t="shared" si="28"/>
        <v>4927392.92</v>
      </c>
      <c r="T186" s="1">
        <v>316043.56</v>
      </c>
      <c r="U186" s="1">
        <f t="shared" si="29"/>
        <v>1176.45</v>
      </c>
      <c r="V186" s="1">
        <f>'Форма 4'!H868</f>
        <v>1176.5</v>
      </c>
      <c r="W186" s="115" t="s">
        <v>315</v>
      </c>
      <c r="X186" s="35">
        <v>1</v>
      </c>
    </row>
    <row r="187" spans="1:24" s="22" customFormat="1" x14ac:dyDescent="0.25">
      <c r="A187" s="39">
        <f t="shared" si="30"/>
        <v>89</v>
      </c>
      <c r="B187" s="97" t="s">
        <v>689</v>
      </c>
      <c r="C187" s="20">
        <v>1970</v>
      </c>
      <c r="D187" s="24"/>
      <c r="E187" s="24"/>
      <c r="F187" s="24" t="s">
        <v>325</v>
      </c>
      <c r="G187" s="20">
        <v>5</v>
      </c>
      <c r="H187" s="20">
        <v>4</v>
      </c>
      <c r="I187" s="1">
        <v>3834.35</v>
      </c>
      <c r="J187" s="1">
        <f t="shared" si="27"/>
        <v>3552.8</v>
      </c>
      <c r="K187" s="1">
        <v>0</v>
      </c>
      <c r="L187" s="1">
        <v>3552.8</v>
      </c>
      <c r="M187" s="1">
        <v>3363</v>
      </c>
      <c r="N187" s="21">
        <v>194</v>
      </c>
      <c r="O187" s="1">
        <f>'форма 3'!C187</f>
        <v>326973.43</v>
      </c>
      <c r="P187" s="1">
        <v>0</v>
      </c>
      <c r="Q187" s="1">
        <v>0</v>
      </c>
      <c r="R187" s="1">
        <v>0</v>
      </c>
      <c r="S187" s="1">
        <f t="shared" si="28"/>
        <v>286930.71999999997</v>
      </c>
      <c r="T187" s="1">
        <v>40042.71</v>
      </c>
      <c r="U187" s="1">
        <f t="shared" si="29"/>
        <v>92.03</v>
      </c>
      <c r="V187" s="1">
        <f>'Форма 4'!H878</f>
        <v>187</v>
      </c>
      <c r="W187" s="115" t="s">
        <v>315</v>
      </c>
      <c r="X187" s="177">
        <v>1</v>
      </c>
    </row>
    <row r="188" spans="1:24" s="22" customFormat="1" x14ac:dyDescent="0.25">
      <c r="A188" s="39">
        <f t="shared" si="30"/>
        <v>90</v>
      </c>
      <c r="B188" s="97" t="s">
        <v>690</v>
      </c>
      <c r="C188" s="20">
        <v>1970</v>
      </c>
      <c r="D188" s="24"/>
      <c r="E188" s="24"/>
      <c r="F188" s="24" t="s">
        <v>325</v>
      </c>
      <c r="G188" s="20">
        <v>5</v>
      </c>
      <c r="H188" s="20">
        <v>4</v>
      </c>
      <c r="I188" s="1">
        <v>3818.6</v>
      </c>
      <c r="J188" s="1">
        <f t="shared" si="27"/>
        <v>3538.6</v>
      </c>
      <c r="K188" s="1">
        <v>0</v>
      </c>
      <c r="L188" s="1">
        <v>3538.6</v>
      </c>
      <c r="M188" s="1">
        <v>3114.7</v>
      </c>
      <c r="N188" s="21">
        <v>147</v>
      </c>
      <c r="O188" s="1">
        <f>'форма 3'!C188</f>
        <v>315108.11</v>
      </c>
      <c r="P188" s="1">
        <v>0</v>
      </c>
      <c r="Q188" s="1">
        <v>0</v>
      </c>
      <c r="R188" s="1">
        <v>0</v>
      </c>
      <c r="S188" s="1">
        <f t="shared" si="28"/>
        <v>275225.44</v>
      </c>
      <c r="T188" s="1">
        <v>39882.67</v>
      </c>
      <c r="U188" s="1">
        <f t="shared" si="29"/>
        <v>89.05</v>
      </c>
      <c r="V188" s="1">
        <f>'Форма 4'!H881</f>
        <v>187</v>
      </c>
      <c r="W188" s="115" t="s">
        <v>315</v>
      </c>
      <c r="X188" s="35">
        <v>1</v>
      </c>
    </row>
    <row r="189" spans="1:24" s="22" customFormat="1" x14ac:dyDescent="0.25">
      <c r="A189" s="39">
        <f t="shared" si="30"/>
        <v>91</v>
      </c>
      <c r="B189" s="97" t="s">
        <v>691</v>
      </c>
      <c r="C189" s="20">
        <v>1968</v>
      </c>
      <c r="D189" s="24"/>
      <c r="E189" s="24"/>
      <c r="F189" s="24" t="s">
        <v>325</v>
      </c>
      <c r="G189" s="20">
        <v>5</v>
      </c>
      <c r="H189" s="20">
        <v>4</v>
      </c>
      <c r="I189" s="1">
        <v>4652.6000000000004</v>
      </c>
      <c r="J189" s="1">
        <f t="shared" si="27"/>
        <v>3554.2</v>
      </c>
      <c r="K189" s="1">
        <v>0</v>
      </c>
      <c r="L189" s="1">
        <v>3554.2</v>
      </c>
      <c r="M189" s="1">
        <v>2956.7</v>
      </c>
      <c r="N189" s="21">
        <v>191</v>
      </c>
      <c r="O189" s="1">
        <f>'форма 3'!C189</f>
        <v>394799.09</v>
      </c>
      <c r="P189" s="1">
        <v>0</v>
      </c>
      <c r="Q189" s="1">
        <v>0</v>
      </c>
      <c r="R189" s="1">
        <v>0</v>
      </c>
      <c r="S189" s="1">
        <f t="shared" si="28"/>
        <v>356454.33</v>
      </c>
      <c r="T189" s="1">
        <v>38344.76</v>
      </c>
      <c r="U189" s="1">
        <f t="shared" si="29"/>
        <v>111.08</v>
      </c>
      <c r="V189" s="1">
        <f>'Форма 4'!H884</f>
        <v>179</v>
      </c>
      <c r="W189" s="115" t="s">
        <v>315</v>
      </c>
      <c r="X189" s="35">
        <v>1</v>
      </c>
    </row>
    <row r="190" spans="1:24" s="22" customFormat="1" x14ac:dyDescent="0.25">
      <c r="A190" s="39">
        <f t="shared" si="30"/>
        <v>92</v>
      </c>
      <c r="B190" s="97" t="s">
        <v>847</v>
      </c>
      <c r="C190" s="20">
        <v>1987</v>
      </c>
      <c r="D190" s="24"/>
      <c r="E190" s="24"/>
      <c r="F190" s="24" t="s">
        <v>325</v>
      </c>
      <c r="G190" s="20">
        <v>10</v>
      </c>
      <c r="H190" s="20">
        <v>3</v>
      </c>
      <c r="I190" s="1">
        <v>8062.67</v>
      </c>
      <c r="J190" s="1">
        <f>SUM(K190:L190)</f>
        <v>6883.67</v>
      </c>
      <c r="K190" s="1">
        <v>68.599999999999994</v>
      </c>
      <c r="L190" s="1">
        <v>6815.07</v>
      </c>
      <c r="M190" s="1">
        <v>6297.1</v>
      </c>
      <c r="N190" s="21">
        <v>319</v>
      </c>
      <c r="O190" s="1">
        <f>'форма 3'!C190</f>
        <v>5236176</v>
      </c>
      <c r="P190" s="1">
        <v>0</v>
      </c>
      <c r="Q190" s="1">
        <v>0</v>
      </c>
      <c r="R190" s="1">
        <v>0</v>
      </c>
      <c r="S190" s="1">
        <f t="shared" si="28"/>
        <v>5236176</v>
      </c>
      <c r="T190" s="1">
        <v>0</v>
      </c>
      <c r="U190" s="1">
        <f>O190/J190</f>
        <v>760.67</v>
      </c>
      <c r="V190" s="1">
        <f>(1708823+36569)*3/J190</f>
        <v>760.67</v>
      </c>
      <c r="W190" s="115" t="s">
        <v>315</v>
      </c>
      <c r="X190" s="35">
        <v>1</v>
      </c>
    </row>
    <row r="191" spans="1:24" s="22" customFormat="1" x14ac:dyDescent="0.25">
      <c r="A191" s="39">
        <f t="shared" si="30"/>
        <v>93</v>
      </c>
      <c r="B191" s="97" t="s">
        <v>849</v>
      </c>
      <c r="C191" s="20">
        <v>1988</v>
      </c>
      <c r="D191" s="24"/>
      <c r="E191" s="24"/>
      <c r="F191" s="24" t="s">
        <v>327</v>
      </c>
      <c r="G191" s="20">
        <v>9</v>
      </c>
      <c r="H191" s="20">
        <v>1</v>
      </c>
      <c r="I191" s="1">
        <v>5220.3999999999996</v>
      </c>
      <c r="J191" s="1">
        <f>SUM(K191:L191)</f>
        <v>4468</v>
      </c>
      <c r="K191" s="1">
        <v>1085.8</v>
      </c>
      <c r="L191" s="1">
        <v>3382.2</v>
      </c>
      <c r="M191" s="1">
        <v>3186.37</v>
      </c>
      <c r="N191" s="21">
        <v>227</v>
      </c>
      <c r="O191" s="1">
        <f>'форма 3'!C191</f>
        <v>1745392</v>
      </c>
      <c r="P191" s="1">
        <v>0</v>
      </c>
      <c r="Q191" s="1">
        <v>0</v>
      </c>
      <c r="R191" s="1">
        <v>0</v>
      </c>
      <c r="S191" s="1">
        <f t="shared" si="28"/>
        <v>1745392</v>
      </c>
      <c r="T191" s="1">
        <v>0</v>
      </c>
      <c r="U191" s="1">
        <f>O191/J191</f>
        <v>390.64</v>
      </c>
      <c r="V191" s="1">
        <f>(1708823+36569)*1/J191</f>
        <v>390.64</v>
      </c>
      <c r="W191" s="115" t="s">
        <v>315</v>
      </c>
      <c r="X191" s="35">
        <v>1</v>
      </c>
    </row>
    <row r="192" spans="1:24" s="22" customFormat="1" x14ac:dyDescent="0.25">
      <c r="A192" s="39">
        <f t="shared" si="30"/>
        <v>94</v>
      </c>
      <c r="B192" s="97" t="s">
        <v>692</v>
      </c>
      <c r="C192" s="20">
        <v>1960</v>
      </c>
      <c r="D192" s="24"/>
      <c r="E192" s="24"/>
      <c r="F192" s="24" t="s">
        <v>327</v>
      </c>
      <c r="G192" s="20">
        <v>3</v>
      </c>
      <c r="H192" s="20">
        <v>2</v>
      </c>
      <c r="I192" s="1">
        <v>1033</v>
      </c>
      <c r="J192" s="1">
        <f t="shared" si="27"/>
        <v>962</v>
      </c>
      <c r="K192" s="1">
        <v>0</v>
      </c>
      <c r="L192" s="1">
        <v>962</v>
      </c>
      <c r="M192" s="1">
        <v>881.4</v>
      </c>
      <c r="N192" s="21">
        <v>44</v>
      </c>
      <c r="O192" s="1">
        <f>'форма 3'!C192</f>
        <v>77650.070000000007</v>
      </c>
      <c r="P192" s="1">
        <v>0</v>
      </c>
      <c r="Q192" s="1">
        <v>0</v>
      </c>
      <c r="R192" s="1">
        <v>0</v>
      </c>
      <c r="S192" s="1">
        <f t="shared" si="28"/>
        <v>65416.07</v>
      </c>
      <c r="T192" s="1">
        <v>12234</v>
      </c>
      <c r="U192" s="1">
        <f t="shared" si="29"/>
        <v>80.72</v>
      </c>
      <c r="V192" s="1">
        <f>'Форма 4'!H897</f>
        <v>211</v>
      </c>
      <c r="W192" s="115" t="s">
        <v>315</v>
      </c>
      <c r="X192" s="35">
        <v>1</v>
      </c>
    </row>
    <row r="193" spans="1:24" s="22" customFormat="1" x14ac:dyDescent="0.25">
      <c r="A193" s="39">
        <f t="shared" si="30"/>
        <v>95</v>
      </c>
      <c r="B193" s="97" t="s">
        <v>133</v>
      </c>
      <c r="C193" s="20">
        <v>1994</v>
      </c>
      <c r="D193" s="24"/>
      <c r="E193" s="24"/>
      <c r="F193" s="24" t="s">
        <v>327</v>
      </c>
      <c r="G193" s="20">
        <v>10</v>
      </c>
      <c r="H193" s="20">
        <v>4</v>
      </c>
      <c r="I193" s="1">
        <v>11811.72</v>
      </c>
      <c r="J193" s="1">
        <f t="shared" si="27"/>
        <v>9843.1</v>
      </c>
      <c r="K193" s="1">
        <v>1225.8</v>
      </c>
      <c r="L193" s="1">
        <v>8617.2999999999993</v>
      </c>
      <c r="M193" s="1">
        <v>8140.6</v>
      </c>
      <c r="N193" s="21">
        <v>347</v>
      </c>
      <c r="O193" s="1">
        <f>'форма 3'!C193</f>
        <v>1745241.05</v>
      </c>
      <c r="P193" s="1">
        <v>0</v>
      </c>
      <c r="Q193" s="1">
        <v>0</v>
      </c>
      <c r="R193" s="1">
        <v>0</v>
      </c>
      <c r="S193" s="1">
        <f t="shared" si="28"/>
        <v>1640052.97</v>
      </c>
      <c r="T193" s="1">
        <v>105188.08</v>
      </c>
      <c r="U193" s="1">
        <f t="shared" si="29"/>
        <v>177.31</v>
      </c>
      <c r="V193" s="1">
        <v>177.32</v>
      </c>
      <c r="W193" s="115" t="s">
        <v>315</v>
      </c>
      <c r="X193" s="35">
        <v>1</v>
      </c>
    </row>
    <row r="194" spans="1:24" s="22" customFormat="1" x14ac:dyDescent="0.25">
      <c r="A194" s="39">
        <f t="shared" si="30"/>
        <v>96</v>
      </c>
      <c r="B194" s="97" t="s">
        <v>134</v>
      </c>
      <c r="C194" s="20">
        <v>1989</v>
      </c>
      <c r="D194" s="24"/>
      <c r="E194" s="24"/>
      <c r="F194" s="24" t="s">
        <v>325</v>
      </c>
      <c r="G194" s="20">
        <v>10</v>
      </c>
      <c r="H194" s="20">
        <v>5</v>
      </c>
      <c r="I194" s="1">
        <v>14794.05</v>
      </c>
      <c r="J194" s="1">
        <f t="shared" si="27"/>
        <v>11758.85</v>
      </c>
      <c r="K194" s="1">
        <v>0</v>
      </c>
      <c r="L194" s="1">
        <v>11758.85</v>
      </c>
      <c r="M194" s="1">
        <v>11139.85</v>
      </c>
      <c r="N194" s="21">
        <v>474</v>
      </c>
      <c r="O194" s="1">
        <f>'форма 3'!C194</f>
        <v>8726464.3900000006</v>
      </c>
      <c r="P194" s="1">
        <v>0</v>
      </c>
      <c r="Q194" s="1">
        <v>0</v>
      </c>
      <c r="R194" s="1">
        <v>0</v>
      </c>
      <c r="S194" s="1">
        <f t="shared" si="28"/>
        <v>8200508.3899999997</v>
      </c>
      <c r="T194" s="1">
        <v>525956</v>
      </c>
      <c r="U194" s="1">
        <f t="shared" si="29"/>
        <v>742.12</v>
      </c>
      <c r="V194" s="1">
        <v>742.15</v>
      </c>
      <c r="W194" s="115" t="s">
        <v>315</v>
      </c>
      <c r="X194" s="35">
        <v>1</v>
      </c>
    </row>
    <row r="195" spans="1:24" s="22" customFormat="1" x14ac:dyDescent="0.25">
      <c r="A195" s="39">
        <f t="shared" si="30"/>
        <v>97</v>
      </c>
      <c r="B195" s="97" t="s">
        <v>135</v>
      </c>
      <c r="C195" s="20">
        <v>1988</v>
      </c>
      <c r="D195" s="24"/>
      <c r="E195" s="24"/>
      <c r="F195" s="24" t="s">
        <v>327</v>
      </c>
      <c r="G195" s="20">
        <v>9</v>
      </c>
      <c r="H195" s="20">
        <v>1</v>
      </c>
      <c r="I195" s="1">
        <v>4637.5200000000004</v>
      </c>
      <c r="J195" s="1">
        <f t="shared" si="27"/>
        <v>4204.3999999999996</v>
      </c>
      <c r="K195" s="1">
        <v>313.3</v>
      </c>
      <c r="L195" s="1">
        <v>3891.1</v>
      </c>
      <c r="M195" s="1">
        <v>3642.33</v>
      </c>
      <c r="N195" s="21">
        <v>121</v>
      </c>
      <c r="O195" s="1">
        <f>'форма 3'!C195</f>
        <v>1745241.05</v>
      </c>
      <c r="P195" s="1">
        <v>0</v>
      </c>
      <c r="Q195" s="1">
        <v>0</v>
      </c>
      <c r="R195" s="1">
        <v>0</v>
      </c>
      <c r="S195" s="1">
        <f t="shared" si="28"/>
        <v>1640052.97</v>
      </c>
      <c r="T195" s="1">
        <v>105188.08</v>
      </c>
      <c r="U195" s="1">
        <f t="shared" si="29"/>
        <v>415.1</v>
      </c>
      <c r="V195" s="1">
        <v>415.13</v>
      </c>
      <c r="W195" s="115" t="s">
        <v>315</v>
      </c>
      <c r="X195" s="35">
        <v>1</v>
      </c>
    </row>
    <row r="196" spans="1:24" s="22" customFormat="1" x14ac:dyDescent="0.25">
      <c r="A196" s="39">
        <f t="shared" si="30"/>
        <v>98</v>
      </c>
      <c r="B196" s="97" t="s">
        <v>693</v>
      </c>
      <c r="C196" s="20">
        <v>1952</v>
      </c>
      <c r="D196" s="24"/>
      <c r="E196" s="24"/>
      <c r="F196" s="24" t="s">
        <v>326</v>
      </c>
      <c r="G196" s="20">
        <v>2</v>
      </c>
      <c r="H196" s="20">
        <v>1</v>
      </c>
      <c r="I196" s="1">
        <v>346.3</v>
      </c>
      <c r="J196" s="1">
        <f t="shared" si="27"/>
        <v>331.1</v>
      </c>
      <c r="K196" s="1">
        <v>0</v>
      </c>
      <c r="L196" s="1">
        <v>331.1</v>
      </c>
      <c r="M196" s="1">
        <v>213.3</v>
      </c>
      <c r="N196" s="21">
        <v>25</v>
      </c>
      <c r="O196" s="1">
        <f>'форма 3'!C196</f>
        <v>2423652</v>
      </c>
      <c r="P196" s="1">
        <v>0</v>
      </c>
      <c r="Q196" s="1">
        <v>0</v>
      </c>
      <c r="R196" s="1">
        <v>0</v>
      </c>
      <c r="S196" s="1">
        <f>O196-P196-Q196-R196-T196</f>
        <v>2277575.16</v>
      </c>
      <c r="T196" s="1">
        <v>146076.84</v>
      </c>
      <c r="U196" s="1">
        <f t="shared" si="29"/>
        <v>7320</v>
      </c>
      <c r="V196" s="1">
        <f>U196</f>
        <v>7320</v>
      </c>
      <c r="W196" s="115" t="s">
        <v>315</v>
      </c>
      <c r="X196" s="35">
        <v>1</v>
      </c>
    </row>
    <row r="197" spans="1:24" s="22" customFormat="1" x14ac:dyDescent="0.25">
      <c r="A197" s="39">
        <f t="shared" si="30"/>
        <v>99</v>
      </c>
      <c r="B197" s="97" t="s">
        <v>694</v>
      </c>
      <c r="C197" s="20">
        <v>1970</v>
      </c>
      <c r="D197" s="24"/>
      <c r="E197" s="24"/>
      <c r="F197" s="24" t="s">
        <v>325</v>
      </c>
      <c r="G197" s="20">
        <v>5</v>
      </c>
      <c r="H197" s="20">
        <v>8</v>
      </c>
      <c r="I197" s="1">
        <v>7630</v>
      </c>
      <c r="J197" s="1">
        <f t="shared" si="27"/>
        <v>7070</v>
      </c>
      <c r="K197" s="1">
        <v>0</v>
      </c>
      <c r="L197" s="1">
        <v>7070</v>
      </c>
      <c r="M197" s="1">
        <v>6611.5</v>
      </c>
      <c r="N197" s="21">
        <v>332</v>
      </c>
      <c r="O197" s="1">
        <f>'форма 3'!C197</f>
        <v>360047.41</v>
      </c>
      <c r="P197" s="1">
        <v>0</v>
      </c>
      <c r="Q197" s="1">
        <v>0</v>
      </c>
      <c r="R197" s="1">
        <v>0</v>
      </c>
      <c r="S197" s="1">
        <f>O197-P197-Q197-R197-T197</f>
        <v>280363.23</v>
      </c>
      <c r="T197" s="1">
        <v>79684.179999999993</v>
      </c>
      <c r="U197" s="1">
        <f t="shared" si="29"/>
        <v>50.93</v>
      </c>
      <c r="V197" s="1">
        <f>'Форма 4'!H922</f>
        <v>187</v>
      </c>
      <c r="W197" s="115" t="s">
        <v>315</v>
      </c>
      <c r="X197" s="35">
        <v>1</v>
      </c>
    </row>
    <row r="198" spans="1:24" s="22" customFormat="1" x14ac:dyDescent="0.25">
      <c r="A198" s="39">
        <f t="shared" si="30"/>
        <v>100</v>
      </c>
      <c r="B198" s="97" t="s">
        <v>695</v>
      </c>
      <c r="C198" s="20">
        <v>1970</v>
      </c>
      <c r="D198" s="24"/>
      <c r="E198" s="24"/>
      <c r="F198" s="24" t="s">
        <v>325</v>
      </c>
      <c r="G198" s="20">
        <v>5</v>
      </c>
      <c r="H198" s="20">
        <v>3</v>
      </c>
      <c r="I198" s="1">
        <v>3074.4</v>
      </c>
      <c r="J198" s="1">
        <f t="shared" si="27"/>
        <v>2834.4</v>
      </c>
      <c r="K198" s="1">
        <v>0</v>
      </c>
      <c r="L198" s="1">
        <v>2834.4</v>
      </c>
      <c r="M198" s="1">
        <v>2600</v>
      </c>
      <c r="N198" s="21">
        <v>139</v>
      </c>
      <c r="O198" s="1">
        <f>'форма 3'!C198</f>
        <v>187282.54</v>
      </c>
      <c r="P198" s="1">
        <v>0</v>
      </c>
      <c r="Q198" s="1">
        <v>0</v>
      </c>
      <c r="R198" s="1">
        <v>0</v>
      </c>
      <c r="S198" s="1">
        <f t="shared" si="28"/>
        <v>155336.73000000001</v>
      </c>
      <c r="T198" s="1">
        <v>31945.81</v>
      </c>
      <c r="U198" s="1">
        <f t="shared" si="29"/>
        <v>66.069999999999993</v>
      </c>
      <c r="V198" s="1">
        <f>'Форма 4'!H925</f>
        <v>187</v>
      </c>
      <c r="W198" s="115" t="s">
        <v>315</v>
      </c>
      <c r="X198" s="35">
        <v>1</v>
      </c>
    </row>
    <row r="199" spans="1:24" s="22" customFormat="1" x14ac:dyDescent="0.25">
      <c r="A199" s="39">
        <f t="shared" si="30"/>
        <v>101</v>
      </c>
      <c r="B199" s="97" t="s">
        <v>696</v>
      </c>
      <c r="C199" s="20">
        <v>1970</v>
      </c>
      <c r="D199" s="24"/>
      <c r="E199" s="24"/>
      <c r="F199" s="24" t="s">
        <v>325</v>
      </c>
      <c r="G199" s="20">
        <v>5</v>
      </c>
      <c r="H199" s="20">
        <v>4</v>
      </c>
      <c r="I199" s="1">
        <v>3832.2</v>
      </c>
      <c r="J199" s="1">
        <f t="shared" si="27"/>
        <v>3550.2</v>
      </c>
      <c r="K199" s="1">
        <v>0</v>
      </c>
      <c r="L199" s="1">
        <v>3550.2</v>
      </c>
      <c r="M199" s="1">
        <v>3213.5</v>
      </c>
      <c r="N199" s="21">
        <v>174</v>
      </c>
      <c r="O199" s="1">
        <f>'форма 3'!C199</f>
        <v>226742.33</v>
      </c>
      <c r="P199" s="1">
        <v>0</v>
      </c>
      <c r="Q199" s="1">
        <v>0</v>
      </c>
      <c r="R199" s="1">
        <v>0</v>
      </c>
      <c r="S199" s="1">
        <f t="shared" si="28"/>
        <v>186728.92</v>
      </c>
      <c r="T199" s="1">
        <v>40013.410000000003</v>
      </c>
      <c r="U199" s="1">
        <f t="shared" si="29"/>
        <v>63.87</v>
      </c>
      <c r="V199" s="1">
        <f>'Форма 4'!H928</f>
        <v>187</v>
      </c>
      <c r="W199" s="115" t="s">
        <v>315</v>
      </c>
      <c r="X199" s="35">
        <v>1</v>
      </c>
    </row>
    <row r="200" spans="1:24" s="22" customFormat="1" x14ac:dyDescent="0.25">
      <c r="A200" s="39">
        <f t="shared" si="30"/>
        <v>102</v>
      </c>
      <c r="B200" s="97" t="s">
        <v>697</v>
      </c>
      <c r="C200" s="20">
        <v>1970</v>
      </c>
      <c r="D200" s="24"/>
      <c r="E200" s="24"/>
      <c r="F200" s="24" t="s">
        <v>325</v>
      </c>
      <c r="G200" s="20">
        <v>5</v>
      </c>
      <c r="H200" s="20">
        <v>8</v>
      </c>
      <c r="I200" s="1">
        <v>7718.6</v>
      </c>
      <c r="J200" s="1">
        <f t="shared" si="27"/>
        <v>7158.6</v>
      </c>
      <c r="K200" s="1">
        <v>0</v>
      </c>
      <c r="L200" s="1">
        <v>7158.6</v>
      </c>
      <c r="M200" s="1">
        <v>6513.4</v>
      </c>
      <c r="N200" s="21">
        <v>359</v>
      </c>
      <c r="O200" s="1">
        <f>'форма 3'!C200</f>
        <v>390286.7</v>
      </c>
      <c r="P200" s="1">
        <v>0</v>
      </c>
      <c r="Q200" s="1">
        <v>0</v>
      </c>
      <c r="R200" s="1">
        <v>0</v>
      </c>
      <c r="S200" s="1">
        <f t="shared" si="28"/>
        <v>309603.93</v>
      </c>
      <c r="T200" s="1">
        <v>80682.77</v>
      </c>
      <c r="U200" s="1">
        <f t="shared" si="29"/>
        <v>54.52</v>
      </c>
      <c r="V200" s="1">
        <f>'Форма 4'!H931</f>
        <v>187</v>
      </c>
      <c r="W200" s="115" t="s">
        <v>315</v>
      </c>
      <c r="X200" s="35">
        <v>1</v>
      </c>
    </row>
    <row r="201" spans="1:24" s="22" customFormat="1" x14ac:dyDescent="0.25">
      <c r="A201" s="39">
        <f t="shared" si="30"/>
        <v>103</v>
      </c>
      <c r="B201" s="97" t="s">
        <v>698</v>
      </c>
      <c r="C201" s="20">
        <v>1990</v>
      </c>
      <c r="D201" s="24"/>
      <c r="E201" s="24"/>
      <c r="F201" s="24" t="s">
        <v>325</v>
      </c>
      <c r="G201" s="20">
        <v>10</v>
      </c>
      <c r="H201" s="20">
        <v>5</v>
      </c>
      <c r="I201" s="1">
        <v>11391</v>
      </c>
      <c r="J201" s="1">
        <f t="shared" si="27"/>
        <v>9772</v>
      </c>
      <c r="K201" s="1">
        <v>0</v>
      </c>
      <c r="L201" s="1">
        <v>9772</v>
      </c>
      <c r="M201" s="1">
        <v>9088.9</v>
      </c>
      <c r="N201" s="21">
        <v>471</v>
      </c>
      <c r="O201" s="1">
        <f>'форма 3'!C201</f>
        <v>8738759.5</v>
      </c>
      <c r="P201" s="1">
        <v>0</v>
      </c>
      <c r="Q201" s="1">
        <v>0</v>
      </c>
      <c r="R201" s="1">
        <v>0</v>
      </c>
      <c r="S201" s="1">
        <f t="shared" si="28"/>
        <v>8212020.2300000004</v>
      </c>
      <c r="T201" s="1">
        <v>526739.27</v>
      </c>
      <c r="U201" s="1">
        <f t="shared" si="29"/>
        <v>894.27</v>
      </c>
      <c r="V201" s="1">
        <f>'Форма 4'!H934</f>
        <v>894.34</v>
      </c>
      <c r="W201" s="115" t="s">
        <v>315</v>
      </c>
      <c r="X201" s="35">
        <v>1</v>
      </c>
    </row>
    <row r="202" spans="1:24" s="22" customFormat="1" x14ac:dyDescent="0.25">
      <c r="A202" s="39">
        <f t="shared" si="30"/>
        <v>104</v>
      </c>
      <c r="B202" s="97" t="s">
        <v>699</v>
      </c>
      <c r="C202" s="20">
        <v>1987</v>
      </c>
      <c r="D202" s="24"/>
      <c r="E202" s="24"/>
      <c r="F202" s="24" t="s">
        <v>325</v>
      </c>
      <c r="G202" s="20">
        <v>10</v>
      </c>
      <c r="H202" s="20">
        <v>6</v>
      </c>
      <c r="I202" s="1">
        <v>15111.46</v>
      </c>
      <c r="J202" s="1">
        <f t="shared" si="27"/>
        <v>13539.46</v>
      </c>
      <c r="K202" s="1">
        <v>0</v>
      </c>
      <c r="L202" s="1">
        <v>13539.46</v>
      </c>
      <c r="M202" s="1">
        <v>11863</v>
      </c>
      <c r="N202" s="21">
        <v>373</v>
      </c>
      <c r="O202" s="1">
        <f>'форма 3'!C202</f>
        <v>10487028.449999999</v>
      </c>
      <c r="P202" s="1">
        <v>0</v>
      </c>
      <c r="Q202" s="1">
        <v>0</v>
      </c>
      <c r="R202" s="1">
        <v>0</v>
      </c>
      <c r="S202" s="1">
        <f t="shared" si="28"/>
        <v>9854941.3300000001</v>
      </c>
      <c r="T202" s="1">
        <v>632087.12</v>
      </c>
      <c r="U202" s="1">
        <f t="shared" si="29"/>
        <v>774.55</v>
      </c>
      <c r="V202" s="1">
        <f>'Форма 4'!H950</f>
        <v>774.58</v>
      </c>
      <c r="W202" s="115" t="s">
        <v>315</v>
      </c>
      <c r="X202" s="35">
        <v>1</v>
      </c>
    </row>
    <row r="203" spans="1:24" s="22" customFormat="1" x14ac:dyDescent="0.25">
      <c r="A203" s="39">
        <f t="shared" si="30"/>
        <v>105</v>
      </c>
      <c r="B203" s="97" t="s">
        <v>700</v>
      </c>
      <c r="C203" s="20">
        <v>1963</v>
      </c>
      <c r="D203" s="24"/>
      <c r="E203" s="24"/>
      <c r="F203" s="24" t="s">
        <v>327</v>
      </c>
      <c r="G203" s="20">
        <v>5</v>
      </c>
      <c r="H203" s="20">
        <v>4</v>
      </c>
      <c r="I203" s="1">
        <v>3804</v>
      </c>
      <c r="J203" s="1">
        <f t="shared" si="27"/>
        <v>3201.6</v>
      </c>
      <c r="K203" s="1">
        <v>0</v>
      </c>
      <c r="L203" s="1">
        <v>3201.6</v>
      </c>
      <c r="M203" s="1">
        <v>2742.1</v>
      </c>
      <c r="N203" s="21">
        <v>134</v>
      </c>
      <c r="O203" s="1">
        <f>'форма 3'!C203</f>
        <v>153192.38</v>
      </c>
      <c r="P203" s="1">
        <v>0</v>
      </c>
      <c r="Q203" s="1">
        <v>0</v>
      </c>
      <c r="R203" s="1">
        <v>0</v>
      </c>
      <c r="S203" s="1">
        <f>O203-P203-Q203-R203-T203</f>
        <v>117107.96</v>
      </c>
      <c r="T203" s="1">
        <v>36084.42</v>
      </c>
      <c r="U203" s="1">
        <f t="shared" si="29"/>
        <v>47.85</v>
      </c>
      <c r="V203" s="1">
        <f>'Форма 4'!H969</f>
        <v>187</v>
      </c>
      <c r="W203" s="115" t="s">
        <v>315</v>
      </c>
      <c r="X203" s="35">
        <v>1</v>
      </c>
    </row>
    <row r="204" spans="1:24" s="22" customFormat="1" x14ac:dyDescent="0.25">
      <c r="A204" s="39">
        <f t="shared" si="30"/>
        <v>106</v>
      </c>
      <c r="B204" s="97" t="s">
        <v>701</v>
      </c>
      <c r="C204" s="20">
        <v>1945</v>
      </c>
      <c r="D204" s="24"/>
      <c r="E204" s="24"/>
      <c r="F204" s="24" t="s">
        <v>328</v>
      </c>
      <c r="G204" s="20">
        <v>3</v>
      </c>
      <c r="H204" s="20">
        <v>4</v>
      </c>
      <c r="I204" s="1">
        <v>1837.27</v>
      </c>
      <c r="J204" s="1">
        <f t="shared" si="27"/>
        <v>1631.17</v>
      </c>
      <c r="K204" s="1">
        <v>512.70000000000005</v>
      </c>
      <c r="L204" s="1">
        <v>1118.47</v>
      </c>
      <c r="M204" s="1">
        <v>878.4</v>
      </c>
      <c r="N204" s="21">
        <v>47</v>
      </c>
      <c r="O204" s="1">
        <f>'форма 3'!C204</f>
        <v>7910673.2599999998</v>
      </c>
      <c r="P204" s="1">
        <v>0</v>
      </c>
      <c r="Q204" s="1">
        <v>0</v>
      </c>
      <c r="R204" s="1">
        <v>0</v>
      </c>
      <c r="S204" s="1">
        <f>O204-P204-Q204-R204-T204</f>
        <v>7423827.9900000002</v>
      </c>
      <c r="T204" s="1">
        <v>486845.27</v>
      </c>
      <c r="U204" s="1">
        <f t="shared" si="29"/>
        <v>4849.6899999999996</v>
      </c>
      <c r="V204" s="1">
        <f>'Форма 4'!H972</f>
        <v>4952</v>
      </c>
      <c r="W204" s="115" t="s">
        <v>315</v>
      </c>
      <c r="X204" s="35">
        <v>1</v>
      </c>
    </row>
    <row r="205" spans="1:24" s="22" customFormat="1" x14ac:dyDescent="0.25">
      <c r="A205" s="39">
        <f t="shared" si="30"/>
        <v>107</v>
      </c>
      <c r="B205" s="97" t="s">
        <v>702</v>
      </c>
      <c r="C205" s="20">
        <v>1917</v>
      </c>
      <c r="D205" s="24"/>
      <c r="E205" s="24"/>
      <c r="F205" s="24" t="s">
        <v>327</v>
      </c>
      <c r="G205" s="20">
        <v>3</v>
      </c>
      <c r="H205" s="20">
        <v>2</v>
      </c>
      <c r="I205" s="1">
        <v>1569</v>
      </c>
      <c r="J205" s="1">
        <f t="shared" si="27"/>
        <v>1319.4</v>
      </c>
      <c r="K205" s="1">
        <v>0</v>
      </c>
      <c r="L205" s="1">
        <v>1319.4</v>
      </c>
      <c r="M205" s="1">
        <v>1123.72</v>
      </c>
      <c r="N205" s="21">
        <v>51</v>
      </c>
      <c r="O205" s="1">
        <f>'форма 3'!C205</f>
        <v>6516516.5999999996</v>
      </c>
      <c r="P205" s="1">
        <v>0</v>
      </c>
      <c r="Q205" s="1">
        <v>0</v>
      </c>
      <c r="R205" s="1">
        <v>0</v>
      </c>
      <c r="S205" s="1">
        <f>O205-P205-Q205-R205-T205</f>
        <v>6123757.1900000004</v>
      </c>
      <c r="T205" s="1">
        <v>392759.41</v>
      </c>
      <c r="U205" s="1">
        <f t="shared" si="29"/>
        <v>4939</v>
      </c>
      <c r="V205" s="1">
        <f>U205</f>
        <v>4939</v>
      </c>
      <c r="W205" s="115" t="s">
        <v>315</v>
      </c>
      <c r="X205" s="35">
        <v>1</v>
      </c>
    </row>
    <row r="206" spans="1:24" s="22" customFormat="1" x14ac:dyDescent="0.25">
      <c r="A206" s="39">
        <f t="shared" si="30"/>
        <v>108</v>
      </c>
      <c r="B206" s="97" t="s">
        <v>703</v>
      </c>
      <c r="C206" s="20">
        <v>1917</v>
      </c>
      <c r="D206" s="24">
        <v>2010</v>
      </c>
      <c r="E206" s="24" t="s">
        <v>718</v>
      </c>
      <c r="F206" s="24" t="s">
        <v>327</v>
      </c>
      <c r="G206" s="20">
        <v>4</v>
      </c>
      <c r="H206" s="20">
        <v>3</v>
      </c>
      <c r="I206" s="1">
        <v>2131.7600000000002</v>
      </c>
      <c r="J206" s="1">
        <f t="shared" si="27"/>
        <v>1864.76</v>
      </c>
      <c r="K206" s="1">
        <v>0</v>
      </c>
      <c r="L206" s="1">
        <v>1864.76</v>
      </c>
      <c r="M206" s="1">
        <v>1698.94</v>
      </c>
      <c r="N206" s="21">
        <v>80</v>
      </c>
      <c r="O206" s="1">
        <f>'форма 3'!C206</f>
        <v>9210049.6400000006</v>
      </c>
      <c r="P206" s="1">
        <v>0</v>
      </c>
      <c r="Q206" s="1">
        <v>0</v>
      </c>
      <c r="R206" s="1">
        <v>0</v>
      </c>
      <c r="S206" s="1">
        <f>O206-P206-Q206-R206-T206</f>
        <v>8654947.2899999991</v>
      </c>
      <c r="T206" s="1">
        <v>555102.35</v>
      </c>
      <c r="U206" s="1">
        <f t="shared" si="29"/>
        <v>4939</v>
      </c>
      <c r="V206" s="1">
        <f>U206</f>
        <v>4939</v>
      </c>
      <c r="W206" s="115" t="s">
        <v>315</v>
      </c>
      <c r="X206" s="35">
        <v>1</v>
      </c>
    </row>
    <row r="207" spans="1:24" s="22" customFormat="1" x14ac:dyDescent="0.25">
      <c r="A207" s="39">
        <f t="shared" si="30"/>
        <v>109</v>
      </c>
      <c r="B207" s="97" t="s">
        <v>704</v>
      </c>
      <c r="C207" s="20">
        <v>1917</v>
      </c>
      <c r="D207" s="24">
        <v>2010</v>
      </c>
      <c r="E207" s="24" t="s">
        <v>718</v>
      </c>
      <c r="F207" s="24" t="s">
        <v>327</v>
      </c>
      <c r="G207" s="20">
        <v>3</v>
      </c>
      <c r="H207" s="20">
        <v>1</v>
      </c>
      <c r="I207" s="1">
        <v>836.8</v>
      </c>
      <c r="J207" s="1">
        <f t="shared" si="27"/>
        <v>723.7</v>
      </c>
      <c r="K207" s="1">
        <v>0</v>
      </c>
      <c r="L207" s="1">
        <v>723.7</v>
      </c>
      <c r="M207" s="1">
        <v>532.45000000000005</v>
      </c>
      <c r="N207" s="21">
        <v>33</v>
      </c>
      <c r="O207" s="1">
        <f>'форма 3'!C207</f>
        <v>3574354.3</v>
      </c>
      <c r="P207" s="1">
        <v>0</v>
      </c>
      <c r="Q207" s="1">
        <v>0</v>
      </c>
      <c r="R207" s="1">
        <v>0</v>
      </c>
      <c r="S207" s="1">
        <f>O207-P207-Q207-R207-T207</f>
        <v>3358923.05</v>
      </c>
      <c r="T207" s="1">
        <v>215431.25</v>
      </c>
      <c r="U207" s="1">
        <f t="shared" si="29"/>
        <v>4939</v>
      </c>
      <c r="V207" s="1">
        <f>U207</f>
        <v>4939</v>
      </c>
      <c r="W207" s="115" t="s">
        <v>315</v>
      </c>
      <c r="X207" s="35">
        <v>1</v>
      </c>
    </row>
    <row r="208" spans="1:24" s="22" customFormat="1" x14ac:dyDescent="0.25">
      <c r="A208" s="198" t="s">
        <v>34</v>
      </c>
      <c r="B208" s="198"/>
      <c r="C208" s="20" t="s">
        <v>16</v>
      </c>
      <c r="D208" s="20" t="s">
        <v>16</v>
      </c>
      <c r="E208" s="20" t="s">
        <v>16</v>
      </c>
      <c r="F208" s="20" t="s">
        <v>16</v>
      </c>
      <c r="G208" s="20" t="s">
        <v>16</v>
      </c>
      <c r="H208" s="20" t="s">
        <v>16</v>
      </c>
      <c r="I208" s="20" t="s">
        <v>16</v>
      </c>
      <c r="J208" s="20" t="s">
        <v>16</v>
      </c>
      <c r="K208" s="20" t="s">
        <v>16</v>
      </c>
      <c r="L208" s="20" t="s">
        <v>16</v>
      </c>
      <c r="M208" s="20" t="s">
        <v>16</v>
      </c>
      <c r="N208" s="21" t="s">
        <v>16</v>
      </c>
      <c r="O208" s="20" t="s">
        <v>16</v>
      </c>
      <c r="P208" s="20" t="s">
        <v>16</v>
      </c>
      <c r="Q208" s="20" t="s">
        <v>16</v>
      </c>
      <c r="R208" s="20" t="s">
        <v>16</v>
      </c>
      <c r="S208" s="20" t="s">
        <v>16</v>
      </c>
      <c r="T208" s="1" t="s">
        <v>16</v>
      </c>
      <c r="U208" s="20" t="s">
        <v>16</v>
      </c>
      <c r="V208" s="20" t="s">
        <v>16</v>
      </c>
      <c r="W208" s="20" t="s">
        <v>16</v>
      </c>
      <c r="X208" s="20" t="s">
        <v>16</v>
      </c>
    </row>
    <row r="209" spans="1:24" s="22" customFormat="1" x14ac:dyDescent="0.25">
      <c r="A209" s="39">
        <f>A207+1</f>
        <v>110</v>
      </c>
      <c r="B209" s="97" t="s">
        <v>136</v>
      </c>
      <c r="C209" s="20">
        <v>1987</v>
      </c>
      <c r="D209" s="24"/>
      <c r="E209" s="24"/>
      <c r="F209" s="24" t="s">
        <v>325</v>
      </c>
      <c r="G209" s="20">
        <v>9</v>
      </c>
      <c r="H209" s="20">
        <v>4</v>
      </c>
      <c r="I209" s="1">
        <v>12161.04</v>
      </c>
      <c r="J209" s="1">
        <f t="shared" ref="J209:J249" si="31">SUM(K209:L209)</f>
        <v>10134.200000000001</v>
      </c>
      <c r="K209" s="1">
        <v>1475.9</v>
      </c>
      <c r="L209" s="1">
        <v>8658.2999999999993</v>
      </c>
      <c r="M209" s="1">
        <v>8658.2999999999993</v>
      </c>
      <c r="N209" s="21">
        <v>408</v>
      </c>
      <c r="O209" s="1">
        <f>'форма 3'!C209</f>
        <v>6981031.7000000002</v>
      </c>
      <c r="P209" s="1">
        <v>0</v>
      </c>
      <c r="Q209" s="1">
        <v>0</v>
      </c>
      <c r="R209" s="1">
        <v>0</v>
      </c>
      <c r="S209" s="1">
        <f t="shared" ref="S209:S249" si="32">O209-P209-Q209-R209-T209</f>
        <v>6560275.3200000003</v>
      </c>
      <c r="T209" s="1">
        <v>420756.38</v>
      </c>
      <c r="U209" s="1">
        <f t="shared" ref="U209:U249" si="33">O209/J209</f>
        <v>688.86</v>
      </c>
      <c r="V209" s="1">
        <v>688.86</v>
      </c>
      <c r="W209" s="115" t="s">
        <v>315</v>
      </c>
      <c r="X209" s="35">
        <v>1</v>
      </c>
    </row>
    <row r="210" spans="1:24" s="22" customFormat="1" x14ac:dyDescent="0.25">
      <c r="A210" s="39">
        <f>A209+1</f>
        <v>111</v>
      </c>
      <c r="B210" s="97" t="s">
        <v>137</v>
      </c>
      <c r="C210" s="20">
        <v>1972</v>
      </c>
      <c r="D210" s="24">
        <v>2013</v>
      </c>
      <c r="E210" s="24" t="s">
        <v>327</v>
      </c>
      <c r="F210" s="24" t="s">
        <v>327</v>
      </c>
      <c r="G210" s="20">
        <v>9</v>
      </c>
      <c r="H210" s="20">
        <v>1</v>
      </c>
      <c r="I210" s="1">
        <v>3856.4</v>
      </c>
      <c r="J210" s="1">
        <f t="shared" si="31"/>
        <v>2317</v>
      </c>
      <c r="K210" s="1">
        <v>494.8</v>
      </c>
      <c r="L210" s="1">
        <v>1822.2</v>
      </c>
      <c r="M210" s="1">
        <v>1463.2</v>
      </c>
      <c r="N210" s="21">
        <v>228</v>
      </c>
      <c r="O210" s="1">
        <f>'форма 3'!C210</f>
        <v>1278809.1399999999</v>
      </c>
      <c r="P210" s="1">
        <v>0</v>
      </c>
      <c r="Q210" s="1">
        <v>0</v>
      </c>
      <c r="R210" s="1">
        <v>0</v>
      </c>
      <c r="S210" s="1">
        <f t="shared" si="32"/>
        <v>1201733.56</v>
      </c>
      <c r="T210" s="1">
        <v>77075.58</v>
      </c>
      <c r="U210" s="1">
        <f t="shared" si="33"/>
        <v>551.91999999999996</v>
      </c>
      <c r="V210" s="1">
        <v>596</v>
      </c>
      <c r="W210" s="115" t="s">
        <v>315</v>
      </c>
      <c r="X210" s="35">
        <v>1</v>
      </c>
    </row>
    <row r="211" spans="1:24" s="22" customFormat="1" x14ac:dyDescent="0.25">
      <c r="A211" s="39">
        <f t="shared" ref="A211:A249" si="34">A210+1</f>
        <v>112</v>
      </c>
      <c r="B211" s="97" t="s">
        <v>705</v>
      </c>
      <c r="C211" s="20">
        <v>1954</v>
      </c>
      <c r="D211" s="24"/>
      <c r="E211" s="24"/>
      <c r="F211" s="24" t="s">
        <v>328</v>
      </c>
      <c r="G211" s="20">
        <v>2</v>
      </c>
      <c r="H211" s="20">
        <v>2</v>
      </c>
      <c r="I211" s="1">
        <v>389.3</v>
      </c>
      <c r="J211" s="1">
        <f t="shared" si="31"/>
        <v>337.6</v>
      </c>
      <c r="K211" s="1">
        <v>0</v>
      </c>
      <c r="L211" s="1">
        <v>337.6</v>
      </c>
      <c r="M211" s="1">
        <v>337.6</v>
      </c>
      <c r="N211" s="21">
        <v>14</v>
      </c>
      <c r="O211" s="1">
        <f>'форма 3'!C211</f>
        <v>2437896.25</v>
      </c>
      <c r="P211" s="1">
        <v>0</v>
      </c>
      <c r="Q211" s="1">
        <v>0</v>
      </c>
      <c r="R211" s="1">
        <v>0</v>
      </c>
      <c r="S211" s="1">
        <f t="shared" si="32"/>
        <v>2288951.7000000002</v>
      </c>
      <c r="T211" s="1">
        <v>148944.54999999999</v>
      </c>
      <c r="U211" s="1">
        <f t="shared" si="33"/>
        <v>7221.26</v>
      </c>
      <c r="V211" s="1">
        <f>'Форма 4'!H1004</f>
        <v>7320</v>
      </c>
      <c r="W211" s="115" t="s">
        <v>315</v>
      </c>
      <c r="X211" s="35">
        <v>1</v>
      </c>
    </row>
    <row r="212" spans="1:24" s="22" customFormat="1" x14ac:dyDescent="0.25">
      <c r="A212" s="39">
        <f t="shared" si="34"/>
        <v>113</v>
      </c>
      <c r="B212" s="97" t="s">
        <v>706</v>
      </c>
      <c r="C212" s="20">
        <v>1954</v>
      </c>
      <c r="D212" s="24"/>
      <c r="E212" s="24"/>
      <c r="F212" s="24" t="s">
        <v>328</v>
      </c>
      <c r="G212" s="20">
        <v>2</v>
      </c>
      <c r="H212" s="20">
        <v>2</v>
      </c>
      <c r="I212" s="1">
        <v>477.2</v>
      </c>
      <c r="J212" s="1">
        <f t="shared" si="31"/>
        <v>402.2</v>
      </c>
      <c r="K212" s="1">
        <v>0</v>
      </c>
      <c r="L212" s="1">
        <v>402.2</v>
      </c>
      <c r="M212" s="1">
        <v>303.60000000000002</v>
      </c>
      <c r="N212" s="21">
        <v>23</v>
      </c>
      <c r="O212" s="1">
        <f>'форма 3'!C212</f>
        <v>2902809.23</v>
      </c>
      <c r="P212" s="1">
        <v>0</v>
      </c>
      <c r="Q212" s="1">
        <v>0</v>
      </c>
      <c r="R212" s="1">
        <v>0</v>
      </c>
      <c r="S212" s="1">
        <f t="shared" si="32"/>
        <v>2725364.03</v>
      </c>
      <c r="T212" s="1">
        <v>177445.2</v>
      </c>
      <c r="U212" s="1">
        <f t="shared" si="33"/>
        <v>7217.33</v>
      </c>
      <c r="V212" s="1">
        <f>'Форма 4'!H1009</f>
        <v>7320</v>
      </c>
      <c r="W212" s="115" t="s">
        <v>315</v>
      </c>
      <c r="X212" s="35">
        <v>1</v>
      </c>
    </row>
    <row r="213" spans="1:24" s="22" customFormat="1" x14ac:dyDescent="0.25">
      <c r="A213" s="39">
        <f t="shared" si="34"/>
        <v>114</v>
      </c>
      <c r="B213" s="97" t="s">
        <v>707</v>
      </c>
      <c r="C213" s="20">
        <v>1954</v>
      </c>
      <c r="D213" s="24"/>
      <c r="E213" s="24"/>
      <c r="F213" s="24" t="s">
        <v>328</v>
      </c>
      <c r="G213" s="20">
        <v>2</v>
      </c>
      <c r="H213" s="20">
        <v>2</v>
      </c>
      <c r="I213" s="1">
        <v>478</v>
      </c>
      <c r="J213" s="1">
        <f t="shared" si="31"/>
        <v>403</v>
      </c>
      <c r="K213" s="1">
        <v>0</v>
      </c>
      <c r="L213" s="1">
        <v>403</v>
      </c>
      <c r="M213" s="1">
        <v>302.39999999999998</v>
      </c>
      <c r="N213" s="21">
        <v>16</v>
      </c>
      <c r="O213" s="1">
        <f>'форма 3'!C213</f>
        <v>2908407.66</v>
      </c>
      <c r="P213" s="1">
        <v>0</v>
      </c>
      <c r="Q213" s="1">
        <v>0</v>
      </c>
      <c r="R213" s="1">
        <v>0</v>
      </c>
      <c r="S213" s="1">
        <f t="shared" si="32"/>
        <v>2730609.52</v>
      </c>
      <c r="T213" s="1">
        <v>177798.14</v>
      </c>
      <c r="U213" s="1">
        <f t="shared" si="33"/>
        <v>7216.89</v>
      </c>
      <c r="V213" s="1">
        <f>'Форма 4'!H1014</f>
        <v>7320</v>
      </c>
      <c r="W213" s="115" t="s">
        <v>315</v>
      </c>
      <c r="X213" s="35">
        <v>1</v>
      </c>
    </row>
    <row r="214" spans="1:24" s="22" customFormat="1" x14ac:dyDescent="0.25">
      <c r="A214" s="39">
        <f t="shared" si="34"/>
        <v>115</v>
      </c>
      <c r="B214" s="97" t="s">
        <v>708</v>
      </c>
      <c r="C214" s="20">
        <v>1954</v>
      </c>
      <c r="D214" s="24"/>
      <c r="E214" s="24"/>
      <c r="F214" s="24" t="s">
        <v>328</v>
      </c>
      <c r="G214" s="20">
        <v>2</v>
      </c>
      <c r="H214" s="20">
        <v>2</v>
      </c>
      <c r="I214" s="1">
        <v>484.7</v>
      </c>
      <c r="J214" s="1">
        <f t="shared" si="31"/>
        <v>409.7</v>
      </c>
      <c r="K214" s="1">
        <v>0</v>
      </c>
      <c r="L214" s="1">
        <v>409.7</v>
      </c>
      <c r="M214" s="1">
        <v>345.6</v>
      </c>
      <c r="N214" s="21">
        <v>21</v>
      </c>
      <c r="O214" s="1">
        <f>'форма 3'!C214</f>
        <v>2956634.49</v>
      </c>
      <c r="P214" s="1">
        <v>0</v>
      </c>
      <c r="Q214" s="1">
        <v>0</v>
      </c>
      <c r="R214" s="1">
        <v>0</v>
      </c>
      <c r="S214" s="1">
        <f t="shared" si="32"/>
        <v>2775880.4</v>
      </c>
      <c r="T214" s="1">
        <v>180754.09</v>
      </c>
      <c r="U214" s="1">
        <f t="shared" si="33"/>
        <v>7216.58</v>
      </c>
      <c r="V214" s="1">
        <f>'Форма 4'!H1019</f>
        <v>7320</v>
      </c>
      <c r="W214" s="115" t="s">
        <v>315</v>
      </c>
      <c r="X214" s="35">
        <v>1</v>
      </c>
    </row>
    <row r="215" spans="1:24" s="22" customFormat="1" x14ac:dyDescent="0.25">
      <c r="A215" s="39">
        <f t="shared" si="34"/>
        <v>116</v>
      </c>
      <c r="B215" s="97" t="s">
        <v>138</v>
      </c>
      <c r="C215" s="20">
        <v>1973</v>
      </c>
      <c r="D215" s="24"/>
      <c r="E215" s="24"/>
      <c r="F215" s="24" t="s">
        <v>327</v>
      </c>
      <c r="G215" s="20">
        <v>5</v>
      </c>
      <c r="H215" s="20">
        <v>4</v>
      </c>
      <c r="I215" s="1">
        <v>4547.16</v>
      </c>
      <c r="J215" s="1">
        <f t="shared" si="31"/>
        <v>3954.05</v>
      </c>
      <c r="K215" s="1">
        <v>860.5</v>
      </c>
      <c r="L215" s="1">
        <v>3093.55</v>
      </c>
      <c r="M215" s="1">
        <v>2861.75</v>
      </c>
      <c r="N215" s="21">
        <v>143</v>
      </c>
      <c r="O215" s="1">
        <f>'форма 3'!C215</f>
        <v>5659383.2400000002</v>
      </c>
      <c r="P215" s="1">
        <v>0</v>
      </c>
      <c r="Q215" s="1">
        <v>0</v>
      </c>
      <c r="R215" s="1">
        <v>0</v>
      </c>
      <c r="S215" s="1">
        <f t="shared" si="32"/>
        <v>5318284.43</v>
      </c>
      <c r="T215" s="1">
        <v>341098.81</v>
      </c>
      <c r="U215" s="1">
        <f t="shared" si="33"/>
        <v>1431.29</v>
      </c>
      <c r="V215" s="1">
        <v>2831</v>
      </c>
      <c r="W215" s="115" t="s">
        <v>315</v>
      </c>
      <c r="X215" s="35">
        <v>1</v>
      </c>
    </row>
    <row r="216" spans="1:24" s="22" customFormat="1" x14ac:dyDescent="0.25">
      <c r="A216" s="39">
        <f t="shared" si="34"/>
        <v>117</v>
      </c>
      <c r="B216" s="97" t="s">
        <v>709</v>
      </c>
      <c r="C216" s="20">
        <v>1966</v>
      </c>
      <c r="D216" s="24"/>
      <c r="E216" s="24"/>
      <c r="F216" s="24" t="s">
        <v>325</v>
      </c>
      <c r="G216" s="20">
        <v>5</v>
      </c>
      <c r="H216" s="20">
        <v>4</v>
      </c>
      <c r="I216" s="1">
        <v>3550.25</v>
      </c>
      <c r="J216" s="1">
        <f t="shared" si="31"/>
        <v>3300.95</v>
      </c>
      <c r="K216" s="1">
        <v>168.4</v>
      </c>
      <c r="L216" s="1">
        <v>3132.55</v>
      </c>
      <c r="M216" s="1">
        <v>2976.45</v>
      </c>
      <c r="N216" s="21">
        <v>135</v>
      </c>
      <c r="O216" s="1">
        <f>'форма 3'!C216</f>
        <v>11682799.949999999</v>
      </c>
      <c r="P216" s="1">
        <v>0</v>
      </c>
      <c r="Q216" s="1">
        <v>0</v>
      </c>
      <c r="R216" s="1">
        <v>0</v>
      </c>
      <c r="S216" s="1">
        <f>O216-P216-Q216-R216-T216</f>
        <v>10960999.199999999</v>
      </c>
      <c r="T216" s="1">
        <v>721800.75</v>
      </c>
      <c r="U216" s="1">
        <f t="shared" si="33"/>
        <v>3539.22</v>
      </c>
      <c r="V216" s="1">
        <f>'Форма 4'!H1027</f>
        <v>3628</v>
      </c>
      <c r="W216" s="115" t="s">
        <v>315</v>
      </c>
      <c r="X216" s="35">
        <v>1</v>
      </c>
    </row>
    <row r="217" spans="1:24" s="22" customFormat="1" x14ac:dyDescent="0.25">
      <c r="A217" s="39">
        <f t="shared" si="34"/>
        <v>118</v>
      </c>
      <c r="B217" s="97" t="s">
        <v>139</v>
      </c>
      <c r="C217" s="20">
        <v>1962</v>
      </c>
      <c r="D217" s="24">
        <v>2008</v>
      </c>
      <c r="E217" s="24" t="s">
        <v>330</v>
      </c>
      <c r="F217" s="24" t="s">
        <v>327</v>
      </c>
      <c r="G217" s="20">
        <v>5</v>
      </c>
      <c r="H217" s="20">
        <v>4</v>
      </c>
      <c r="I217" s="1">
        <v>3388.6</v>
      </c>
      <c r="J217" s="1">
        <f t="shared" si="31"/>
        <v>3125.59</v>
      </c>
      <c r="K217" s="1">
        <v>30.3</v>
      </c>
      <c r="L217" s="1">
        <v>3095.29</v>
      </c>
      <c r="M217" s="1">
        <v>2939.89</v>
      </c>
      <c r="N217" s="21">
        <v>143</v>
      </c>
      <c r="O217" s="1">
        <f>'форма 3'!C217</f>
        <v>6302631.5199999996</v>
      </c>
      <c r="P217" s="1">
        <v>0</v>
      </c>
      <c r="Q217" s="1">
        <v>0</v>
      </c>
      <c r="R217" s="1">
        <v>0</v>
      </c>
      <c r="S217" s="1">
        <f t="shared" si="32"/>
        <v>5922763.25</v>
      </c>
      <c r="T217" s="1">
        <v>379868.27</v>
      </c>
      <c r="U217" s="1">
        <f t="shared" si="33"/>
        <v>2016.46</v>
      </c>
      <c r="V217" s="1">
        <v>2831</v>
      </c>
      <c r="W217" s="115" t="s">
        <v>315</v>
      </c>
      <c r="X217" s="35">
        <v>1</v>
      </c>
    </row>
    <row r="218" spans="1:24" s="22" customFormat="1" x14ac:dyDescent="0.25">
      <c r="A218" s="39">
        <f t="shared" si="34"/>
        <v>119</v>
      </c>
      <c r="B218" s="97" t="s">
        <v>140</v>
      </c>
      <c r="C218" s="20">
        <v>1962</v>
      </c>
      <c r="D218" s="24"/>
      <c r="E218" s="24"/>
      <c r="F218" s="24" t="s">
        <v>327</v>
      </c>
      <c r="G218" s="20">
        <v>5</v>
      </c>
      <c r="H218" s="20">
        <v>3</v>
      </c>
      <c r="I218" s="1">
        <v>2781.13</v>
      </c>
      <c r="J218" s="1">
        <f t="shared" si="31"/>
        <v>2528.3000000000002</v>
      </c>
      <c r="K218" s="1">
        <v>238.4</v>
      </c>
      <c r="L218" s="1">
        <v>2289.9</v>
      </c>
      <c r="M218" s="1">
        <v>2079.1999999999998</v>
      </c>
      <c r="N218" s="21">
        <v>117</v>
      </c>
      <c r="O218" s="1">
        <f>'форма 3'!C218</f>
        <v>5358741.24</v>
      </c>
      <c r="P218" s="1">
        <v>0</v>
      </c>
      <c r="Q218" s="1">
        <v>0</v>
      </c>
      <c r="R218" s="1">
        <v>0</v>
      </c>
      <c r="S218" s="1">
        <f t="shared" si="32"/>
        <v>5034681.4800000004</v>
      </c>
      <c r="T218" s="1">
        <v>324059.76</v>
      </c>
      <c r="U218" s="1">
        <f t="shared" si="33"/>
        <v>2119.5</v>
      </c>
      <c r="V218" s="1">
        <v>2292</v>
      </c>
      <c r="W218" s="115" t="s">
        <v>315</v>
      </c>
      <c r="X218" s="35">
        <v>1</v>
      </c>
    </row>
    <row r="219" spans="1:24" s="22" customFormat="1" x14ac:dyDescent="0.25">
      <c r="A219" s="39">
        <f t="shared" si="34"/>
        <v>120</v>
      </c>
      <c r="B219" s="97" t="s">
        <v>141</v>
      </c>
      <c r="C219" s="20">
        <v>1959</v>
      </c>
      <c r="D219" s="24">
        <v>2013</v>
      </c>
      <c r="E219" s="24" t="s">
        <v>327</v>
      </c>
      <c r="F219" s="24" t="s">
        <v>327</v>
      </c>
      <c r="G219" s="20">
        <v>5</v>
      </c>
      <c r="H219" s="20">
        <v>4</v>
      </c>
      <c r="I219" s="1">
        <v>5213.76</v>
      </c>
      <c r="J219" s="1">
        <f t="shared" si="31"/>
        <v>4533.7</v>
      </c>
      <c r="K219" s="1">
        <v>1123.3</v>
      </c>
      <c r="L219" s="1">
        <v>3410.4</v>
      </c>
      <c r="M219" s="1">
        <v>3268.4</v>
      </c>
      <c r="N219" s="21">
        <v>118</v>
      </c>
      <c r="O219" s="1">
        <f>'форма 3'!C219</f>
        <v>4728649.0999999996</v>
      </c>
      <c r="P219" s="1">
        <v>0</v>
      </c>
      <c r="Q219" s="1">
        <v>0</v>
      </c>
      <c r="R219" s="1">
        <v>0</v>
      </c>
      <c r="S219" s="1">
        <f t="shared" si="32"/>
        <v>4578657.29</v>
      </c>
      <c r="T219" s="1">
        <v>149991.81</v>
      </c>
      <c r="U219" s="1">
        <f t="shared" si="33"/>
        <v>1043</v>
      </c>
      <c r="V219" s="1">
        <v>1043</v>
      </c>
      <c r="W219" s="115" t="s">
        <v>315</v>
      </c>
      <c r="X219" s="35">
        <v>1</v>
      </c>
    </row>
    <row r="220" spans="1:24" s="22" customFormat="1" x14ac:dyDescent="0.25">
      <c r="A220" s="39">
        <f t="shared" si="34"/>
        <v>121</v>
      </c>
      <c r="B220" s="97" t="s">
        <v>142</v>
      </c>
      <c r="C220" s="20">
        <v>1991</v>
      </c>
      <c r="D220" s="24">
        <v>2008</v>
      </c>
      <c r="E220" s="24" t="s">
        <v>330</v>
      </c>
      <c r="F220" s="24" t="s">
        <v>325</v>
      </c>
      <c r="G220" s="20">
        <v>10</v>
      </c>
      <c r="H220" s="20">
        <v>3</v>
      </c>
      <c r="I220" s="1">
        <v>7775.3</v>
      </c>
      <c r="J220" s="1">
        <f t="shared" si="31"/>
        <v>6625.8</v>
      </c>
      <c r="K220" s="1">
        <v>0</v>
      </c>
      <c r="L220" s="1">
        <v>6625.8</v>
      </c>
      <c r="M220" s="1">
        <v>6493.8</v>
      </c>
      <c r="N220" s="21">
        <v>275</v>
      </c>
      <c r="O220" s="1">
        <f>'форма 3'!C220</f>
        <v>5235856.9400000004</v>
      </c>
      <c r="P220" s="1">
        <v>0</v>
      </c>
      <c r="Q220" s="1">
        <v>0</v>
      </c>
      <c r="R220" s="1">
        <v>0</v>
      </c>
      <c r="S220" s="1">
        <f t="shared" si="32"/>
        <v>4920284.6399999997</v>
      </c>
      <c r="T220" s="1">
        <v>315572.3</v>
      </c>
      <c r="U220" s="1">
        <f t="shared" si="33"/>
        <v>790.22</v>
      </c>
      <c r="V220" s="1">
        <v>790.26</v>
      </c>
      <c r="W220" s="115" t="s">
        <v>315</v>
      </c>
      <c r="X220" s="35">
        <v>1</v>
      </c>
    </row>
    <row r="221" spans="1:24" s="22" customFormat="1" x14ac:dyDescent="0.25">
      <c r="A221" s="39">
        <f t="shared" si="34"/>
        <v>122</v>
      </c>
      <c r="B221" s="97" t="s">
        <v>143</v>
      </c>
      <c r="C221" s="20">
        <v>1991</v>
      </c>
      <c r="D221" s="24"/>
      <c r="E221" s="24"/>
      <c r="F221" s="24" t="s">
        <v>327</v>
      </c>
      <c r="G221" s="20">
        <v>10</v>
      </c>
      <c r="H221" s="20">
        <v>5</v>
      </c>
      <c r="I221" s="1">
        <v>12899.3</v>
      </c>
      <c r="J221" s="1">
        <f t="shared" si="31"/>
        <v>11324.3</v>
      </c>
      <c r="K221" s="1">
        <v>71.099999999999994</v>
      </c>
      <c r="L221" s="1">
        <v>11253.2</v>
      </c>
      <c r="M221" s="1">
        <v>10807.1</v>
      </c>
      <c r="N221" s="21">
        <v>436</v>
      </c>
      <c r="O221" s="1">
        <f>'форма 3'!C221</f>
        <v>15831700.02</v>
      </c>
      <c r="P221" s="1">
        <v>0</v>
      </c>
      <c r="Q221" s="1">
        <v>0</v>
      </c>
      <c r="R221" s="1">
        <v>0</v>
      </c>
      <c r="S221" s="1">
        <f t="shared" si="32"/>
        <v>14877501.689999999</v>
      </c>
      <c r="T221" s="1">
        <v>954198.33</v>
      </c>
      <c r="U221" s="1">
        <f t="shared" si="33"/>
        <v>1398.03</v>
      </c>
      <c r="V221" s="1">
        <v>2250</v>
      </c>
      <c r="W221" s="115" t="s">
        <v>315</v>
      </c>
      <c r="X221" s="35">
        <v>1</v>
      </c>
    </row>
    <row r="222" spans="1:24" s="22" customFormat="1" x14ac:dyDescent="0.25">
      <c r="A222" s="39">
        <f t="shared" si="34"/>
        <v>123</v>
      </c>
      <c r="B222" s="97" t="s">
        <v>144</v>
      </c>
      <c r="C222" s="20">
        <v>1957</v>
      </c>
      <c r="D222" s="24"/>
      <c r="E222" s="24"/>
      <c r="F222" s="24" t="s">
        <v>328</v>
      </c>
      <c r="G222" s="20">
        <v>2</v>
      </c>
      <c r="H222" s="20">
        <v>2</v>
      </c>
      <c r="I222" s="1">
        <v>704.9</v>
      </c>
      <c r="J222" s="1">
        <f t="shared" si="31"/>
        <v>651</v>
      </c>
      <c r="K222" s="1">
        <v>0</v>
      </c>
      <c r="L222" s="1">
        <v>651</v>
      </c>
      <c r="M222" s="1">
        <v>583.6</v>
      </c>
      <c r="N222" s="21">
        <v>28</v>
      </c>
      <c r="O222" s="1">
        <f>'форма 3'!C222</f>
        <v>3703522.38</v>
      </c>
      <c r="P222" s="1">
        <v>0</v>
      </c>
      <c r="Q222" s="1">
        <v>0</v>
      </c>
      <c r="R222" s="1">
        <v>0</v>
      </c>
      <c r="S222" s="1">
        <f t="shared" si="32"/>
        <v>3480306</v>
      </c>
      <c r="T222" s="1">
        <v>223216.38</v>
      </c>
      <c r="U222" s="1">
        <f t="shared" si="33"/>
        <v>5688.97</v>
      </c>
      <c r="V222" s="1">
        <v>7066</v>
      </c>
      <c r="W222" s="115" t="s">
        <v>315</v>
      </c>
      <c r="X222" s="35">
        <v>1</v>
      </c>
    </row>
    <row r="223" spans="1:24" s="22" customFormat="1" x14ac:dyDescent="0.25">
      <c r="A223" s="39">
        <f t="shared" si="34"/>
        <v>124</v>
      </c>
      <c r="B223" s="97" t="s">
        <v>145</v>
      </c>
      <c r="C223" s="20">
        <v>1956</v>
      </c>
      <c r="D223" s="24"/>
      <c r="E223" s="24"/>
      <c r="F223" s="24" t="s">
        <v>328</v>
      </c>
      <c r="G223" s="20">
        <v>2</v>
      </c>
      <c r="H223" s="20">
        <v>2</v>
      </c>
      <c r="I223" s="1">
        <v>786.12</v>
      </c>
      <c r="J223" s="1">
        <f t="shared" si="31"/>
        <v>655.1</v>
      </c>
      <c r="K223" s="1">
        <v>0</v>
      </c>
      <c r="L223" s="1">
        <v>655.1</v>
      </c>
      <c r="M223" s="1">
        <v>604.6</v>
      </c>
      <c r="N223" s="21">
        <v>31</v>
      </c>
      <c r="O223" s="1">
        <f>'форма 3'!C223</f>
        <v>3611023.89</v>
      </c>
      <c r="P223" s="1">
        <v>0</v>
      </c>
      <c r="Q223" s="1">
        <v>0</v>
      </c>
      <c r="R223" s="1">
        <v>0</v>
      </c>
      <c r="S223" s="1">
        <f t="shared" si="32"/>
        <v>3393382.52</v>
      </c>
      <c r="T223" s="1">
        <v>217641.37</v>
      </c>
      <c r="U223" s="1">
        <f t="shared" si="33"/>
        <v>5512.17</v>
      </c>
      <c r="V223" s="1">
        <v>7066</v>
      </c>
      <c r="W223" s="115" t="s">
        <v>315</v>
      </c>
      <c r="X223" s="35">
        <v>1</v>
      </c>
    </row>
    <row r="224" spans="1:24" s="22" customFormat="1" x14ac:dyDescent="0.25">
      <c r="A224" s="39">
        <f t="shared" si="34"/>
        <v>125</v>
      </c>
      <c r="B224" s="97" t="s">
        <v>710</v>
      </c>
      <c r="C224" s="20">
        <v>1971</v>
      </c>
      <c r="D224" s="24"/>
      <c r="E224" s="24"/>
      <c r="F224" s="24" t="s">
        <v>327</v>
      </c>
      <c r="G224" s="20">
        <v>5</v>
      </c>
      <c r="H224" s="20">
        <v>4</v>
      </c>
      <c r="I224" s="1">
        <v>2670.7</v>
      </c>
      <c r="J224" s="1">
        <f t="shared" si="31"/>
        <v>1819.1</v>
      </c>
      <c r="K224" s="1">
        <v>0</v>
      </c>
      <c r="L224" s="1">
        <v>1819.1</v>
      </c>
      <c r="M224" s="1">
        <v>1617</v>
      </c>
      <c r="N224" s="21">
        <v>145</v>
      </c>
      <c r="O224" s="1">
        <f>'форма 3'!C224</f>
        <v>9095.5</v>
      </c>
      <c r="P224" s="1">
        <v>0</v>
      </c>
      <c r="Q224" s="1">
        <v>0</v>
      </c>
      <c r="R224" s="1">
        <v>0</v>
      </c>
      <c r="S224" s="1">
        <f t="shared" si="32"/>
        <v>8547.2999999999993</v>
      </c>
      <c r="T224" s="1">
        <v>548.20000000000005</v>
      </c>
      <c r="U224" s="1">
        <f t="shared" si="33"/>
        <v>5</v>
      </c>
      <c r="V224" s="1">
        <f>U224</f>
        <v>5</v>
      </c>
      <c r="W224" s="115" t="s">
        <v>315</v>
      </c>
      <c r="X224" s="35">
        <v>1</v>
      </c>
    </row>
    <row r="225" spans="1:24" s="22" customFormat="1" x14ac:dyDescent="0.25">
      <c r="A225" s="39">
        <f t="shared" si="34"/>
        <v>126</v>
      </c>
      <c r="B225" s="97" t="s">
        <v>146</v>
      </c>
      <c r="C225" s="20">
        <v>1961</v>
      </c>
      <c r="D225" s="24">
        <v>2010</v>
      </c>
      <c r="E225" s="24" t="s">
        <v>327</v>
      </c>
      <c r="F225" s="24" t="s">
        <v>328</v>
      </c>
      <c r="G225" s="20">
        <v>3</v>
      </c>
      <c r="H225" s="20">
        <v>2</v>
      </c>
      <c r="I225" s="1">
        <v>1115.6400000000001</v>
      </c>
      <c r="J225" s="1">
        <f t="shared" si="31"/>
        <v>929.7</v>
      </c>
      <c r="K225" s="1">
        <v>74.2</v>
      </c>
      <c r="L225" s="1">
        <v>855.5</v>
      </c>
      <c r="M225" s="1">
        <v>791.3</v>
      </c>
      <c r="N225" s="21">
        <v>44</v>
      </c>
      <c r="O225" s="1">
        <f>'форма 3'!C225</f>
        <v>1384860.37</v>
      </c>
      <c r="P225" s="1">
        <v>0</v>
      </c>
      <c r="Q225" s="1">
        <v>0</v>
      </c>
      <c r="R225" s="1">
        <v>0</v>
      </c>
      <c r="S225" s="1">
        <f t="shared" si="32"/>
        <v>1300489.43</v>
      </c>
      <c r="T225" s="1">
        <v>84370.94</v>
      </c>
      <c r="U225" s="1">
        <f t="shared" si="33"/>
        <v>1489.58</v>
      </c>
      <c r="V225" s="1">
        <v>2274</v>
      </c>
      <c r="W225" s="115" t="s">
        <v>315</v>
      </c>
      <c r="X225" s="35">
        <v>1</v>
      </c>
    </row>
    <row r="226" spans="1:24" s="22" customFormat="1" x14ac:dyDescent="0.25">
      <c r="A226" s="39">
        <f t="shared" si="34"/>
        <v>127</v>
      </c>
      <c r="B226" s="97" t="s">
        <v>147</v>
      </c>
      <c r="C226" s="20">
        <v>1977</v>
      </c>
      <c r="D226" s="24">
        <v>2013</v>
      </c>
      <c r="E226" s="24" t="s">
        <v>329</v>
      </c>
      <c r="F226" s="24" t="s">
        <v>327</v>
      </c>
      <c r="G226" s="20">
        <v>9</v>
      </c>
      <c r="H226" s="20">
        <v>2</v>
      </c>
      <c r="I226" s="1">
        <v>4786.8999999999996</v>
      </c>
      <c r="J226" s="1">
        <f t="shared" si="31"/>
        <v>4116.55</v>
      </c>
      <c r="K226" s="1">
        <v>66.5</v>
      </c>
      <c r="L226" s="1">
        <v>4050.05</v>
      </c>
      <c r="M226" s="1">
        <v>3308.15</v>
      </c>
      <c r="N226" s="21">
        <v>345</v>
      </c>
      <c r="O226" s="1">
        <f>'форма 3'!C226</f>
        <v>1144124.27</v>
      </c>
      <c r="P226" s="1">
        <v>0</v>
      </c>
      <c r="Q226" s="1">
        <v>0</v>
      </c>
      <c r="R226" s="1">
        <v>0</v>
      </c>
      <c r="S226" s="1">
        <f t="shared" si="32"/>
        <v>996250.63</v>
      </c>
      <c r="T226" s="1">
        <v>147873.64000000001</v>
      </c>
      <c r="U226" s="1">
        <f t="shared" si="33"/>
        <v>277.93</v>
      </c>
      <c r="V226" s="1">
        <v>596</v>
      </c>
      <c r="W226" s="115" t="s">
        <v>315</v>
      </c>
      <c r="X226" s="35">
        <v>1</v>
      </c>
    </row>
    <row r="227" spans="1:24" s="22" customFormat="1" x14ac:dyDescent="0.25">
      <c r="A227" s="39">
        <f t="shared" si="34"/>
        <v>128</v>
      </c>
      <c r="B227" s="97" t="s">
        <v>711</v>
      </c>
      <c r="C227" s="20">
        <v>1961</v>
      </c>
      <c r="D227" s="24"/>
      <c r="E227" s="24"/>
      <c r="F227" s="24" t="s">
        <v>327</v>
      </c>
      <c r="G227" s="20">
        <v>4</v>
      </c>
      <c r="H227" s="20">
        <v>2</v>
      </c>
      <c r="I227" s="1">
        <v>1423.59</v>
      </c>
      <c r="J227" s="1">
        <f t="shared" si="31"/>
        <v>1314</v>
      </c>
      <c r="K227" s="1">
        <v>0</v>
      </c>
      <c r="L227" s="1">
        <v>1314</v>
      </c>
      <c r="M227" s="1">
        <v>1226.5999999999999</v>
      </c>
      <c r="N227" s="21">
        <v>46</v>
      </c>
      <c r="O227" s="1">
        <f>'форма 3'!C227</f>
        <v>40734</v>
      </c>
      <c r="P227" s="1">
        <v>0</v>
      </c>
      <c r="Q227" s="1">
        <v>0</v>
      </c>
      <c r="R227" s="1">
        <v>0</v>
      </c>
      <c r="S227" s="1">
        <f>O227-P227-Q227-R227-T227</f>
        <v>38278.910000000003</v>
      </c>
      <c r="T227" s="1">
        <v>2455.09</v>
      </c>
      <c r="U227" s="1">
        <f t="shared" si="33"/>
        <v>31</v>
      </c>
      <c r="V227" s="1">
        <f>U227</f>
        <v>31</v>
      </c>
      <c r="W227" s="115" t="s">
        <v>315</v>
      </c>
      <c r="X227" s="35">
        <v>1</v>
      </c>
    </row>
    <row r="228" spans="1:24" s="22" customFormat="1" x14ac:dyDescent="0.25">
      <c r="A228" s="39">
        <f t="shared" si="34"/>
        <v>129</v>
      </c>
      <c r="B228" s="97" t="s">
        <v>712</v>
      </c>
      <c r="C228" s="20">
        <v>1900</v>
      </c>
      <c r="D228" s="24"/>
      <c r="E228" s="24"/>
      <c r="F228" s="24" t="s">
        <v>326</v>
      </c>
      <c r="G228" s="20">
        <v>2</v>
      </c>
      <c r="H228" s="20">
        <v>2</v>
      </c>
      <c r="I228" s="1">
        <v>659.7</v>
      </c>
      <c r="J228" s="1">
        <f t="shared" si="31"/>
        <v>619.4</v>
      </c>
      <c r="K228" s="1">
        <v>0</v>
      </c>
      <c r="L228" s="1">
        <v>619.4</v>
      </c>
      <c r="M228" s="1">
        <v>569.29999999999995</v>
      </c>
      <c r="N228" s="21">
        <v>20</v>
      </c>
      <c r="O228" s="1">
        <f>'форма 3'!C228</f>
        <v>163521.60000000001</v>
      </c>
      <c r="P228" s="1">
        <v>0</v>
      </c>
      <c r="Q228" s="1">
        <v>0</v>
      </c>
      <c r="R228" s="1">
        <v>0</v>
      </c>
      <c r="S228" s="1">
        <f>O228-P228-Q228-R228-T228</f>
        <v>160759.03</v>
      </c>
      <c r="T228" s="1">
        <v>2762.57</v>
      </c>
      <c r="U228" s="1">
        <f t="shared" si="33"/>
        <v>264</v>
      </c>
      <c r="V228" s="1">
        <f>'Форма 4'!H1087</f>
        <v>264</v>
      </c>
      <c r="W228" s="115" t="s">
        <v>315</v>
      </c>
      <c r="X228" s="35">
        <v>1</v>
      </c>
    </row>
    <row r="229" spans="1:24" s="22" customFormat="1" x14ac:dyDescent="0.25">
      <c r="A229" s="39">
        <f t="shared" si="34"/>
        <v>130</v>
      </c>
      <c r="B229" s="97" t="s">
        <v>148</v>
      </c>
      <c r="C229" s="20">
        <v>1956</v>
      </c>
      <c r="D229" s="24"/>
      <c r="E229" s="24"/>
      <c r="F229" s="24" t="s">
        <v>328</v>
      </c>
      <c r="G229" s="20">
        <v>2</v>
      </c>
      <c r="H229" s="20">
        <v>1</v>
      </c>
      <c r="I229" s="1">
        <v>680</v>
      </c>
      <c r="J229" s="1">
        <f t="shared" si="31"/>
        <v>633.5</v>
      </c>
      <c r="K229" s="1">
        <v>0</v>
      </c>
      <c r="L229" s="1">
        <v>633.5</v>
      </c>
      <c r="M229" s="1">
        <v>541.20000000000005</v>
      </c>
      <c r="N229" s="21">
        <v>42</v>
      </c>
      <c r="O229" s="1">
        <f>'форма 3'!C229</f>
        <v>3723547.27</v>
      </c>
      <c r="P229" s="1">
        <v>0</v>
      </c>
      <c r="Q229" s="1">
        <v>0</v>
      </c>
      <c r="R229" s="1">
        <v>0</v>
      </c>
      <c r="S229" s="1">
        <f t="shared" si="32"/>
        <v>3499123.96</v>
      </c>
      <c r="T229" s="1">
        <v>224423.31</v>
      </c>
      <c r="U229" s="1">
        <f t="shared" si="33"/>
        <v>5877.74</v>
      </c>
      <c r="V229" s="1">
        <v>7066</v>
      </c>
      <c r="W229" s="115" t="s">
        <v>315</v>
      </c>
      <c r="X229" s="35">
        <v>1</v>
      </c>
    </row>
    <row r="230" spans="1:24" s="22" customFormat="1" x14ac:dyDescent="0.25">
      <c r="A230" s="39">
        <f t="shared" si="34"/>
        <v>131</v>
      </c>
      <c r="B230" s="97" t="s">
        <v>713</v>
      </c>
      <c r="C230" s="20">
        <v>1955</v>
      </c>
      <c r="D230" s="24"/>
      <c r="E230" s="24"/>
      <c r="F230" s="24" t="s">
        <v>327</v>
      </c>
      <c r="G230" s="20">
        <v>3</v>
      </c>
      <c r="H230" s="20">
        <v>2</v>
      </c>
      <c r="I230" s="1">
        <v>1506.5</v>
      </c>
      <c r="J230" s="1">
        <f t="shared" si="31"/>
        <v>1408.1</v>
      </c>
      <c r="K230" s="1">
        <v>0</v>
      </c>
      <c r="L230" s="1">
        <v>1408.1</v>
      </c>
      <c r="M230" s="1">
        <v>1290</v>
      </c>
      <c r="N230" s="21">
        <v>36</v>
      </c>
      <c r="O230" s="1">
        <f>'форма 3'!C230</f>
        <v>6838035.7000000002</v>
      </c>
      <c r="P230" s="1">
        <v>0</v>
      </c>
      <c r="Q230" s="1">
        <v>0</v>
      </c>
      <c r="R230" s="1">
        <v>0</v>
      </c>
      <c r="S230" s="1">
        <f t="shared" si="32"/>
        <v>6418872.04</v>
      </c>
      <c r="T230" s="1">
        <v>419163.66</v>
      </c>
      <c r="U230" s="1">
        <f t="shared" si="33"/>
        <v>4856.21</v>
      </c>
      <c r="V230" s="1">
        <f>'Форма 4'!H1099</f>
        <v>4939</v>
      </c>
      <c r="W230" s="115" t="s">
        <v>315</v>
      </c>
      <c r="X230" s="35">
        <v>1</v>
      </c>
    </row>
    <row r="231" spans="1:24" s="22" customFormat="1" x14ac:dyDescent="0.25">
      <c r="A231" s="39">
        <f t="shared" si="34"/>
        <v>132</v>
      </c>
      <c r="B231" s="97" t="s">
        <v>714</v>
      </c>
      <c r="C231" s="20">
        <v>1910</v>
      </c>
      <c r="D231" s="24"/>
      <c r="E231" s="24"/>
      <c r="F231" s="24" t="s">
        <v>327</v>
      </c>
      <c r="G231" s="20">
        <v>3</v>
      </c>
      <c r="H231" s="20">
        <v>1</v>
      </c>
      <c r="I231" s="1">
        <v>906.2</v>
      </c>
      <c r="J231" s="1">
        <f t="shared" si="31"/>
        <v>856.4</v>
      </c>
      <c r="K231" s="1">
        <v>0</v>
      </c>
      <c r="L231" s="1">
        <v>856.4</v>
      </c>
      <c r="M231" s="1">
        <v>705.4</v>
      </c>
      <c r="N231" s="21">
        <v>55</v>
      </c>
      <c r="O231" s="1">
        <f>'форма 3'!C231</f>
        <v>224376.8</v>
      </c>
      <c r="P231" s="1">
        <v>0</v>
      </c>
      <c r="Q231" s="1">
        <v>0</v>
      </c>
      <c r="R231" s="1">
        <v>0</v>
      </c>
      <c r="S231" s="1">
        <f t="shared" si="32"/>
        <v>210853.3</v>
      </c>
      <c r="T231" s="1">
        <v>13523.5</v>
      </c>
      <c r="U231" s="1">
        <f t="shared" si="33"/>
        <v>262</v>
      </c>
      <c r="V231" s="1">
        <f>U231</f>
        <v>262</v>
      </c>
      <c r="W231" s="115" t="s">
        <v>315</v>
      </c>
      <c r="X231" s="35">
        <v>1</v>
      </c>
    </row>
    <row r="232" spans="1:24" s="22" customFormat="1" x14ac:dyDescent="0.25">
      <c r="A232" s="39">
        <f t="shared" si="34"/>
        <v>133</v>
      </c>
      <c r="B232" s="97" t="s">
        <v>149</v>
      </c>
      <c r="C232" s="20">
        <v>1966</v>
      </c>
      <c r="D232" s="24"/>
      <c r="E232" s="24"/>
      <c r="F232" s="24" t="s">
        <v>327</v>
      </c>
      <c r="G232" s="20">
        <v>5</v>
      </c>
      <c r="H232" s="20">
        <v>4</v>
      </c>
      <c r="I232" s="1">
        <v>4037.3</v>
      </c>
      <c r="J232" s="1">
        <f t="shared" si="31"/>
        <v>3510.7</v>
      </c>
      <c r="K232" s="1">
        <v>0</v>
      </c>
      <c r="L232" s="1">
        <v>3510.7</v>
      </c>
      <c r="M232" s="1">
        <v>3130.8</v>
      </c>
      <c r="N232" s="21">
        <v>182</v>
      </c>
      <c r="O232" s="1">
        <f>'форма 3'!C232</f>
        <v>2485147.98</v>
      </c>
      <c r="P232" s="1">
        <v>0</v>
      </c>
      <c r="Q232" s="1">
        <v>0</v>
      </c>
      <c r="R232" s="1">
        <v>0</v>
      </c>
      <c r="S232" s="1">
        <f t="shared" si="32"/>
        <v>2320123.25</v>
      </c>
      <c r="T232" s="1">
        <v>165024.73000000001</v>
      </c>
      <c r="U232" s="1">
        <f t="shared" si="33"/>
        <v>707.88</v>
      </c>
      <c r="V232" s="1">
        <v>2708</v>
      </c>
      <c r="W232" s="115" t="s">
        <v>315</v>
      </c>
      <c r="X232" s="35">
        <v>1</v>
      </c>
    </row>
    <row r="233" spans="1:24" s="22" customFormat="1" x14ac:dyDescent="0.25">
      <c r="A233" s="39">
        <f t="shared" si="34"/>
        <v>134</v>
      </c>
      <c r="B233" s="97" t="s">
        <v>150</v>
      </c>
      <c r="C233" s="20">
        <v>1973</v>
      </c>
      <c r="D233" s="24"/>
      <c r="E233" s="24"/>
      <c r="F233" s="24" t="s">
        <v>327</v>
      </c>
      <c r="G233" s="20">
        <v>5</v>
      </c>
      <c r="H233" s="20">
        <v>6</v>
      </c>
      <c r="I233" s="1">
        <v>5244.7</v>
      </c>
      <c r="J233" s="1">
        <f t="shared" si="31"/>
        <v>4560.6000000000004</v>
      </c>
      <c r="K233" s="1">
        <v>835.4</v>
      </c>
      <c r="L233" s="1">
        <v>3725.2</v>
      </c>
      <c r="M233" s="1">
        <v>3646.1</v>
      </c>
      <c r="N233" s="21">
        <v>159</v>
      </c>
      <c r="O233" s="1">
        <f>'форма 3'!C233</f>
        <v>7441013.7199999997</v>
      </c>
      <c r="P233" s="1">
        <v>0</v>
      </c>
      <c r="Q233" s="1">
        <v>0</v>
      </c>
      <c r="R233" s="1">
        <v>0</v>
      </c>
      <c r="S233" s="1">
        <f t="shared" si="32"/>
        <v>6969195.2800000003</v>
      </c>
      <c r="T233" s="1">
        <v>471818.44</v>
      </c>
      <c r="U233" s="1">
        <f t="shared" si="33"/>
        <v>1631.59</v>
      </c>
      <c r="V233" s="1">
        <v>2831</v>
      </c>
      <c r="W233" s="115" t="s">
        <v>315</v>
      </c>
      <c r="X233" s="35">
        <v>1</v>
      </c>
    </row>
    <row r="234" spans="1:24" s="22" customFormat="1" x14ac:dyDescent="0.25">
      <c r="A234" s="39">
        <f t="shared" si="34"/>
        <v>135</v>
      </c>
      <c r="B234" s="97" t="s">
        <v>151</v>
      </c>
      <c r="C234" s="20">
        <v>1956</v>
      </c>
      <c r="D234" s="24"/>
      <c r="E234" s="24"/>
      <c r="F234" s="24" t="s">
        <v>328</v>
      </c>
      <c r="G234" s="20">
        <v>2</v>
      </c>
      <c r="H234" s="20">
        <v>2</v>
      </c>
      <c r="I234" s="1">
        <v>643.9</v>
      </c>
      <c r="J234" s="1">
        <f t="shared" si="31"/>
        <v>566.4</v>
      </c>
      <c r="K234" s="1">
        <v>0</v>
      </c>
      <c r="L234" s="1">
        <v>566.4</v>
      </c>
      <c r="M234" s="1">
        <v>468.9</v>
      </c>
      <c r="N234" s="21">
        <v>35</v>
      </c>
      <c r="O234" s="1">
        <f>'форма 3'!C234</f>
        <v>3381930.02</v>
      </c>
      <c r="P234" s="1">
        <v>0</v>
      </c>
      <c r="Q234" s="1">
        <v>0</v>
      </c>
      <c r="R234" s="1">
        <v>0</v>
      </c>
      <c r="S234" s="1">
        <f t="shared" si="32"/>
        <v>3178096.45</v>
      </c>
      <c r="T234" s="1">
        <v>203833.57</v>
      </c>
      <c r="U234" s="1">
        <f t="shared" si="33"/>
        <v>5970.92</v>
      </c>
      <c r="V234" s="1">
        <v>7066</v>
      </c>
      <c r="W234" s="115" t="s">
        <v>315</v>
      </c>
      <c r="X234" s="35">
        <v>1</v>
      </c>
    </row>
    <row r="235" spans="1:24" s="22" customFormat="1" x14ac:dyDescent="0.25">
      <c r="A235" s="39">
        <f t="shared" si="34"/>
        <v>136</v>
      </c>
      <c r="B235" s="97" t="s">
        <v>152</v>
      </c>
      <c r="C235" s="20">
        <v>1956</v>
      </c>
      <c r="D235" s="24"/>
      <c r="E235" s="24"/>
      <c r="F235" s="24" t="s">
        <v>328</v>
      </c>
      <c r="G235" s="20">
        <v>2</v>
      </c>
      <c r="H235" s="20">
        <v>2</v>
      </c>
      <c r="I235" s="1">
        <v>754.5</v>
      </c>
      <c r="J235" s="1">
        <f t="shared" si="31"/>
        <v>656.1</v>
      </c>
      <c r="K235" s="1">
        <v>0</v>
      </c>
      <c r="L235" s="1">
        <v>656.1</v>
      </c>
      <c r="M235" s="1">
        <v>530.5</v>
      </c>
      <c r="N235" s="21">
        <v>32</v>
      </c>
      <c r="O235" s="1">
        <f>'форма 3'!C235</f>
        <v>3482901.22</v>
      </c>
      <c r="P235" s="1">
        <v>0</v>
      </c>
      <c r="Q235" s="1">
        <v>0</v>
      </c>
      <c r="R235" s="1">
        <v>0</v>
      </c>
      <c r="S235" s="1">
        <f t="shared" si="32"/>
        <v>3272981.98</v>
      </c>
      <c r="T235" s="1">
        <v>209919.24</v>
      </c>
      <c r="U235" s="1">
        <f t="shared" si="33"/>
        <v>5308.49</v>
      </c>
      <c r="V235" s="1">
        <v>7066</v>
      </c>
      <c r="W235" s="115" t="s">
        <v>315</v>
      </c>
      <c r="X235" s="35">
        <v>1</v>
      </c>
    </row>
    <row r="236" spans="1:24" s="22" customFormat="1" x14ac:dyDescent="0.25">
      <c r="A236" s="39">
        <f t="shared" si="34"/>
        <v>137</v>
      </c>
      <c r="B236" s="97" t="s">
        <v>153</v>
      </c>
      <c r="C236" s="20">
        <v>1956</v>
      </c>
      <c r="D236" s="24"/>
      <c r="E236" s="24"/>
      <c r="F236" s="24" t="s">
        <v>328</v>
      </c>
      <c r="G236" s="20">
        <v>2</v>
      </c>
      <c r="H236" s="20">
        <v>2</v>
      </c>
      <c r="I236" s="1">
        <v>737.6</v>
      </c>
      <c r="J236" s="1">
        <f t="shared" si="31"/>
        <v>641.4</v>
      </c>
      <c r="K236" s="1">
        <v>0</v>
      </c>
      <c r="L236" s="1">
        <v>641.4</v>
      </c>
      <c r="M236" s="1">
        <v>556.20000000000005</v>
      </c>
      <c r="N236" s="21">
        <v>28</v>
      </c>
      <c r="O236" s="1">
        <f>'форма 3'!C236</f>
        <v>2444270.0699999998</v>
      </c>
      <c r="P236" s="1">
        <v>0</v>
      </c>
      <c r="Q236" s="1">
        <v>0</v>
      </c>
      <c r="R236" s="1">
        <v>0</v>
      </c>
      <c r="S236" s="1">
        <f t="shared" si="32"/>
        <v>2269207.33</v>
      </c>
      <c r="T236" s="1">
        <v>175062.74</v>
      </c>
      <c r="U236" s="1">
        <f t="shared" si="33"/>
        <v>3810.84</v>
      </c>
      <c r="V236" s="1">
        <v>7066</v>
      </c>
      <c r="W236" s="115" t="s">
        <v>315</v>
      </c>
      <c r="X236" s="35">
        <v>1</v>
      </c>
    </row>
    <row r="237" spans="1:24" s="22" customFormat="1" x14ac:dyDescent="0.25">
      <c r="A237" s="39">
        <f t="shared" si="34"/>
        <v>138</v>
      </c>
      <c r="B237" s="97" t="s">
        <v>154</v>
      </c>
      <c r="C237" s="20">
        <v>1957</v>
      </c>
      <c r="D237" s="24"/>
      <c r="E237" s="24"/>
      <c r="F237" s="24" t="s">
        <v>328</v>
      </c>
      <c r="G237" s="20">
        <v>2</v>
      </c>
      <c r="H237" s="20">
        <v>1</v>
      </c>
      <c r="I237" s="1">
        <v>760.7</v>
      </c>
      <c r="J237" s="1">
        <f t="shared" si="31"/>
        <v>611.70000000000005</v>
      </c>
      <c r="K237" s="1">
        <v>0</v>
      </c>
      <c r="L237" s="1">
        <v>611.70000000000005</v>
      </c>
      <c r="M237" s="1">
        <v>495.9</v>
      </c>
      <c r="N237" s="21">
        <v>57</v>
      </c>
      <c r="O237" s="1">
        <f>'форма 3'!C237</f>
        <v>2244824.04</v>
      </c>
      <c r="P237" s="1">
        <v>0</v>
      </c>
      <c r="Q237" s="1">
        <v>0</v>
      </c>
      <c r="R237" s="1">
        <v>0</v>
      </c>
      <c r="S237" s="1">
        <f t="shared" si="32"/>
        <v>2106190.7999999998</v>
      </c>
      <c r="T237" s="1">
        <v>138633.24</v>
      </c>
      <c r="U237" s="1">
        <f t="shared" si="33"/>
        <v>3669.81</v>
      </c>
      <c r="V237" s="1">
        <v>7066</v>
      </c>
      <c r="W237" s="115" t="s">
        <v>315</v>
      </c>
      <c r="X237" s="35">
        <v>1</v>
      </c>
    </row>
    <row r="238" spans="1:24" s="22" customFormat="1" x14ac:dyDescent="0.25">
      <c r="A238" s="39">
        <f t="shared" si="34"/>
        <v>139</v>
      </c>
      <c r="B238" s="97" t="s">
        <v>155</v>
      </c>
      <c r="C238" s="20">
        <v>1956</v>
      </c>
      <c r="D238" s="24"/>
      <c r="E238" s="24"/>
      <c r="F238" s="24" t="s">
        <v>328</v>
      </c>
      <c r="G238" s="20">
        <v>2</v>
      </c>
      <c r="H238" s="20">
        <v>1</v>
      </c>
      <c r="I238" s="1">
        <v>673.3</v>
      </c>
      <c r="J238" s="1">
        <f t="shared" si="31"/>
        <v>592.29999999999995</v>
      </c>
      <c r="K238" s="1">
        <v>190.9</v>
      </c>
      <c r="L238" s="1">
        <v>401.4</v>
      </c>
      <c r="M238" s="1">
        <v>293.10000000000002</v>
      </c>
      <c r="N238" s="21">
        <v>39</v>
      </c>
      <c r="O238" s="1">
        <f>'форма 3'!C238</f>
        <v>2439910.71</v>
      </c>
      <c r="P238" s="1">
        <v>0</v>
      </c>
      <c r="Q238" s="1">
        <v>0</v>
      </c>
      <c r="R238" s="1">
        <v>0</v>
      </c>
      <c r="S238" s="1">
        <f t="shared" si="32"/>
        <v>2289616.4900000002</v>
      </c>
      <c r="T238" s="1">
        <v>150294.22</v>
      </c>
      <c r="U238" s="1">
        <f t="shared" si="33"/>
        <v>4119.38</v>
      </c>
      <c r="V238" s="1">
        <v>7066</v>
      </c>
      <c r="W238" s="115" t="s">
        <v>315</v>
      </c>
      <c r="X238" s="35">
        <v>1</v>
      </c>
    </row>
    <row r="239" spans="1:24" s="22" customFormat="1" x14ac:dyDescent="0.25">
      <c r="A239" s="39">
        <f t="shared" si="34"/>
        <v>140</v>
      </c>
      <c r="B239" s="97" t="s">
        <v>156</v>
      </c>
      <c r="C239" s="20">
        <v>1956</v>
      </c>
      <c r="D239" s="24"/>
      <c r="E239" s="24"/>
      <c r="F239" s="24" t="s">
        <v>328</v>
      </c>
      <c r="G239" s="20">
        <v>2</v>
      </c>
      <c r="H239" s="20">
        <v>1</v>
      </c>
      <c r="I239" s="1">
        <v>671.2</v>
      </c>
      <c r="J239" s="1">
        <f t="shared" si="31"/>
        <v>589.70000000000005</v>
      </c>
      <c r="K239" s="1">
        <v>0</v>
      </c>
      <c r="L239" s="1">
        <v>589.70000000000005</v>
      </c>
      <c r="M239" s="1">
        <v>401.6</v>
      </c>
      <c r="N239" s="21">
        <v>41</v>
      </c>
      <c r="O239" s="1">
        <f>'форма 3'!C239</f>
        <v>2296736.65</v>
      </c>
      <c r="P239" s="1">
        <v>0</v>
      </c>
      <c r="Q239" s="1">
        <v>0</v>
      </c>
      <c r="R239" s="1">
        <v>0</v>
      </c>
      <c r="S239" s="1">
        <f t="shared" si="32"/>
        <v>2152331.2000000002</v>
      </c>
      <c r="T239" s="1">
        <v>144405.45000000001</v>
      </c>
      <c r="U239" s="1">
        <f t="shared" si="33"/>
        <v>3894.75</v>
      </c>
      <c r="V239" s="1">
        <v>7066</v>
      </c>
      <c r="W239" s="115" t="s">
        <v>315</v>
      </c>
      <c r="X239" s="35">
        <v>1</v>
      </c>
    </row>
    <row r="240" spans="1:24" s="22" customFormat="1" x14ac:dyDescent="0.25">
      <c r="A240" s="39">
        <f t="shared" si="34"/>
        <v>141</v>
      </c>
      <c r="B240" s="97" t="s">
        <v>392</v>
      </c>
      <c r="C240" s="20">
        <v>1960</v>
      </c>
      <c r="D240" s="24"/>
      <c r="E240" s="24"/>
      <c r="F240" s="24" t="s">
        <v>327</v>
      </c>
      <c r="G240" s="20">
        <v>2</v>
      </c>
      <c r="H240" s="20">
        <v>1</v>
      </c>
      <c r="I240" s="1">
        <v>710.3</v>
      </c>
      <c r="J240" s="1">
        <f t="shared" si="31"/>
        <v>653.20000000000005</v>
      </c>
      <c r="K240" s="1">
        <v>0</v>
      </c>
      <c r="L240" s="1">
        <v>653.20000000000005</v>
      </c>
      <c r="M240" s="1">
        <v>585.79999999999995</v>
      </c>
      <c r="N240" s="21">
        <v>33</v>
      </c>
      <c r="O240" s="1">
        <f>'форма 3'!C240</f>
        <v>3060128.41</v>
      </c>
      <c r="P240" s="1">
        <v>0</v>
      </c>
      <c r="Q240" s="1">
        <v>0</v>
      </c>
      <c r="R240" s="1">
        <v>0</v>
      </c>
      <c r="S240" s="1">
        <f t="shared" si="32"/>
        <v>2867387.82</v>
      </c>
      <c r="T240" s="1">
        <v>192740.59</v>
      </c>
      <c r="U240" s="1">
        <f t="shared" si="33"/>
        <v>4684.83</v>
      </c>
      <c r="V240" s="1">
        <v>7066</v>
      </c>
      <c r="W240" s="115" t="s">
        <v>315</v>
      </c>
      <c r="X240" s="35">
        <v>1</v>
      </c>
    </row>
    <row r="241" spans="1:24" s="22" customFormat="1" x14ac:dyDescent="0.25">
      <c r="A241" s="39">
        <f>A240+1</f>
        <v>142</v>
      </c>
      <c r="B241" s="97" t="s">
        <v>826</v>
      </c>
      <c r="C241" s="20">
        <v>1984</v>
      </c>
      <c r="D241" s="24"/>
      <c r="E241" s="24"/>
      <c r="F241" s="24" t="s">
        <v>327</v>
      </c>
      <c r="G241" s="20">
        <v>9</v>
      </c>
      <c r="H241" s="20">
        <v>1</v>
      </c>
      <c r="I241" s="1">
        <v>4939.5</v>
      </c>
      <c r="J241" s="1">
        <f t="shared" si="31"/>
        <v>2452.5</v>
      </c>
      <c r="K241" s="1">
        <v>236.9</v>
      </c>
      <c r="L241" s="1">
        <f>2452.5-236.9</f>
        <v>2215.6</v>
      </c>
      <c r="M241" s="1">
        <f>L241-160.2</f>
        <v>2055.4</v>
      </c>
      <c r="N241" s="21">
        <v>201</v>
      </c>
      <c r="O241" s="1">
        <f>'форма 3'!C241</f>
        <v>1747806.14</v>
      </c>
      <c r="P241" s="1">
        <v>0</v>
      </c>
      <c r="Q241" s="1">
        <v>0</v>
      </c>
      <c r="R241" s="1">
        <v>0</v>
      </c>
      <c r="S241" s="1">
        <f>O241-P241-Q241-R241-T241</f>
        <v>1642458.29</v>
      </c>
      <c r="T241" s="1">
        <v>105347.85</v>
      </c>
      <c r="U241" s="1">
        <f t="shared" si="33"/>
        <v>712.66</v>
      </c>
      <c r="V241" s="175">
        <f>'Форма 4'!H1141</f>
        <v>712.7</v>
      </c>
      <c r="W241" s="115" t="s">
        <v>315</v>
      </c>
      <c r="X241" s="35">
        <v>1</v>
      </c>
    </row>
    <row r="242" spans="1:24" s="22" customFormat="1" x14ac:dyDescent="0.25">
      <c r="A242" s="39">
        <f>A241+1</f>
        <v>143</v>
      </c>
      <c r="B242" s="97" t="s">
        <v>157</v>
      </c>
      <c r="C242" s="20">
        <v>1968</v>
      </c>
      <c r="D242" s="24"/>
      <c r="E242" s="24"/>
      <c r="F242" s="24" t="s">
        <v>327</v>
      </c>
      <c r="G242" s="20">
        <v>5</v>
      </c>
      <c r="H242" s="20">
        <v>4</v>
      </c>
      <c r="I242" s="1">
        <v>4687.4399999999996</v>
      </c>
      <c r="J242" s="1">
        <f t="shared" si="31"/>
        <v>3906.2</v>
      </c>
      <c r="K242" s="1">
        <v>1378.4</v>
      </c>
      <c r="L242" s="1">
        <v>2527.8000000000002</v>
      </c>
      <c r="M242" s="1">
        <v>2453.1999999999998</v>
      </c>
      <c r="N242" s="21">
        <v>105</v>
      </c>
      <c r="O242" s="1">
        <f>'форма 3'!C242</f>
        <v>5058114.8099999996</v>
      </c>
      <c r="P242" s="1">
        <v>0</v>
      </c>
      <c r="Q242" s="1">
        <v>0</v>
      </c>
      <c r="R242" s="1">
        <v>0</v>
      </c>
      <c r="S242" s="1">
        <f t="shared" si="32"/>
        <v>4682691.59</v>
      </c>
      <c r="T242" s="1">
        <v>375423.22</v>
      </c>
      <c r="U242" s="1">
        <f t="shared" si="33"/>
        <v>1294.8900000000001</v>
      </c>
      <c r="V242" s="1">
        <v>2831</v>
      </c>
      <c r="W242" s="115" t="s">
        <v>315</v>
      </c>
      <c r="X242" s="35">
        <v>1</v>
      </c>
    </row>
    <row r="243" spans="1:24" s="22" customFormat="1" x14ac:dyDescent="0.25">
      <c r="A243" s="39">
        <f>A242+1</f>
        <v>144</v>
      </c>
      <c r="B243" s="97" t="s">
        <v>736</v>
      </c>
      <c r="C243" s="20">
        <v>1989</v>
      </c>
      <c r="D243" s="24"/>
      <c r="E243" s="24"/>
      <c r="F243" s="24" t="s">
        <v>325</v>
      </c>
      <c r="G243" s="20">
        <v>10</v>
      </c>
      <c r="H243" s="20">
        <v>6</v>
      </c>
      <c r="I243" s="1">
        <v>13798.7</v>
      </c>
      <c r="J243" s="1">
        <f t="shared" si="31"/>
        <v>7583.4</v>
      </c>
      <c r="K243" s="1">
        <v>0</v>
      </c>
      <c r="L243" s="1">
        <v>7583.4</v>
      </c>
      <c r="M243" s="1">
        <v>6536</v>
      </c>
      <c r="N243" s="21">
        <v>618</v>
      </c>
      <c r="O243" s="1">
        <f>'форма 3'!C243</f>
        <v>5236176</v>
      </c>
      <c r="P243" s="1">
        <v>0</v>
      </c>
      <c r="Q243" s="1">
        <v>0</v>
      </c>
      <c r="R243" s="1">
        <v>0</v>
      </c>
      <c r="S243" s="1">
        <f t="shared" si="32"/>
        <v>5236176</v>
      </c>
      <c r="T243" s="1">
        <v>0</v>
      </c>
      <c r="U243" s="1">
        <f t="shared" si="33"/>
        <v>690.48</v>
      </c>
      <c r="V243" s="1">
        <f>(1708823+36569)*3/J243</f>
        <v>690.48</v>
      </c>
      <c r="W243" s="115" t="s">
        <v>315</v>
      </c>
      <c r="X243" s="35">
        <v>1</v>
      </c>
    </row>
    <row r="244" spans="1:24" s="22" customFormat="1" x14ac:dyDescent="0.25">
      <c r="A244" s="39">
        <f>A243+1</f>
        <v>145</v>
      </c>
      <c r="B244" s="97" t="s">
        <v>158</v>
      </c>
      <c r="C244" s="20">
        <v>1958</v>
      </c>
      <c r="D244" s="24"/>
      <c r="E244" s="24"/>
      <c r="F244" s="24" t="s">
        <v>328</v>
      </c>
      <c r="G244" s="20">
        <v>2</v>
      </c>
      <c r="H244" s="20">
        <v>2</v>
      </c>
      <c r="I244" s="1">
        <v>687.8</v>
      </c>
      <c r="J244" s="1">
        <f t="shared" si="31"/>
        <v>628.9</v>
      </c>
      <c r="K244" s="1">
        <v>0</v>
      </c>
      <c r="L244" s="1">
        <v>628.9</v>
      </c>
      <c r="M244" s="1">
        <v>518.5</v>
      </c>
      <c r="N244" s="21">
        <v>27</v>
      </c>
      <c r="O244" s="1">
        <f>'форма 3'!C244</f>
        <v>2898530.05</v>
      </c>
      <c r="P244" s="1">
        <v>0</v>
      </c>
      <c r="Q244" s="1">
        <v>0</v>
      </c>
      <c r="R244" s="1">
        <v>0</v>
      </c>
      <c r="S244" s="1">
        <f t="shared" si="32"/>
        <v>2626097.31</v>
      </c>
      <c r="T244" s="1">
        <v>272432.74</v>
      </c>
      <c r="U244" s="1">
        <f t="shared" si="33"/>
        <v>4608.8900000000003</v>
      </c>
      <c r="V244" s="1">
        <v>7320</v>
      </c>
      <c r="W244" s="115" t="s">
        <v>315</v>
      </c>
      <c r="X244" s="35">
        <v>1</v>
      </c>
    </row>
    <row r="245" spans="1:24" s="22" customFormat="1" x14ac:dyDescent="0.25">
      <c r="A245" s="39">
        <f>A244+1</f>
        <v>146</v>
      </c>
      <c r="B245" s="97" t="s">
        <v>159</v>
      </c>
      <c r="C245" s="20">
        <v>1959</v>
      </c>
      <c r="D245" s="24"/>
      <c r="E245" s="24"/>
      <c r="F245" s="24" t="s">
        <v>328</v>
      </c>
      <c r="G245" s="20">
        <v>2</v>
      </c>
      <c r="H245" s="20">
        <v>2</v>
      </c>
      <c r="I245" s="1">
        <v>745.32</v>
      </c>
      <c r="J245" s="1">
        <f t="shared" si="31"/>
        <v>648.1</v>
      </c>
      <c r="K245" s="1">
        <v>0</v>
      </c>
      <c r="L245" s="1">
        <v>648.1</v>
      </c>
      <c r="M245" s="1">
        <v>444.8</v>
      </c>
      <c r="N245" s="21">
        <v>35</v>
      </c>
      <c r="O245" s="1">
        <f>'форма 3'!C245</f>
        <v>3108442.53</v>
      </c>
      <c r="P245" s="1">
        <v>0</v>
      </c>
      <c r="Q245" s="1">
        <v>0</v>
      </c>
      <c r="R245" s="1">
        <v>0</v>
      </c>
      <c r="S245" s="1">
        <f t="shared" si="32"/>
        <v>2903863.53</v>
      </c>
      <c r="T245" s="1">
        <v>204579</v>
      </c>
      <c r="U245" s="1">
        <f t="shared" si="33"/>
        <v>4796.24</v>
      </c>
      <c r="V245" s="1">
        <v>7066</v>
      </c>
      <c r="W245" s="115" t="s">
        <v>315</v>
      </c>
      <c r="X245" s="35">
        <v>1</v>
      </c>
    </row>
    <row r="246" spans="1:24" s="22" customFormat="1" x14ac:dyDescent="0.25">
      <c r="A246" s="39">
        <f t="shared" si="34"/>
        <v>147</v>
      </c>
      <c r="B246" s="97" t="s">
        <v>715</v>
      </c>
      <c r="C246" s="20">
        <v>1917</v>
      </c>
      <c r="D246" s="24"/>
      <c r="E246" s="24"/>
      <c r="F246" s="24" t="s">
        <v>326</v>
      </c>
      <c r="G246" s="20">
        <v>2</v>
      </c>
      <c r="H246" s="20">
        <v>1</v>
      </c>
      <c r="I246" s="1">
        <v>245.6</v>
      </c>
      <c r="J246" s="1">
        <f t="shared" si="31"/>
        <v>222.1</v>
      </c>
      <c r="K246" s="1">
        <v>0</v>
      </c>
      <c r="L246" s="1">
        <v>222.1</v>
      </c>
      <c r="M246" s="1">
        <v>185.1</v>
      </c>
      <c r="N246" s="21">
        <v>18</v>
      </c>
      <c r="O246" s="1">
        <f>'форма 3'!C246</f>
        <v>68628.899999999994</v>
      </c>
      <c r="P246" s="1">
        <v>0</v>
      </c>
      <c r="Q246" s="1">
        <v>0</v>
      </c>
      <c r="R246" s="1">
        <v>0</v>
      </c>
      <c r="S246" s="1">
        <f>O246-P246-Q246-R246-T246</f>
        <v>64492.54</v>
      </c>
      <c r="T246" s="1">
        <v>4136.3599999999997</v>
      </c>
      <c r="U246" s="1">
        <f t="shared" si="33"/>
        <v>309</v>
      </c>
      <c r="V246" s="1">
        <f>U246</f>
        <v>309</v>
      </c>
      <c r="W246" s="115" t="s">
        <v>315</v>
      </c>
      <c r="X246" s="35">
        <v>1</v>
      </c>
    </row>
    <row r="247" spans="1:24" s="22" customFormat="1" x14ac:dyDescent="0.25">
      <c r="A247" s="39">
        <f t="shared" si="34"/>
        <v>148</v>
      </c>
      <c r="B247" s="97" t="s">
        <v>716</v>
      </c>
      <c r="C247" s="20">
        <v>1900</v>
      </c>
      <c r="D247" s="24"/>
      <c r="E247" s="24"/>
      <c r="F247" s="24" t="s">
        <v>326</v>
      </c>
      <c r="G247" s="20">
        <v>2</v>
      </c>
      <c r="H247" s="20">
        <v>1</v>
      </c>
      <c r="I247" s="1">
        <v>208.24</v>
      </c>
      <c r="J247" s="1">
        <f t="shared" si="31"/>
        <v>170.5</v>
      </c>
      <c r="K247" s="1">
        <v>0</v>
      </c>
      <c r="L247" s="1">
        <v>170.5</v>
      </c>
      <c r="M247" s="1">
        <v>0</v>
      </c>
      <c r="N247" s="21">
        <v>9</v>
      </c>
      <c r="O247" s="1">
        <f>'форма 3'!C247</f>
        <v>52684.5</v>
      </c>
      <c r="P247" s="1">
        <v>0</v>
      </c>
      <c r="Q247" s="1">
        <v>0</v>
      </c>
      <c r="R247" s="1">
        <v>0</v>
      </c>
      <c r="S247" s="1">
        <f>O247-P247-Q247-R247-T247</f>
        <v>49509.13</v>
      </c>
      <c r="T247" s="1">
        <v>3175.37</v>
      </c>
      <c r="U247" s="1">
        <f t="shared" si="33"/>
        <v>309</v>
      </c>
      <c r="V247" s="1">
        <f>U247</f>
        <v>309</v>
      </c>
      <c r="W247" s="115" t="s">
        <v>315</v>
      </c>
      <c r="X247" s="35">
        <v>1</v>
      </c>
    </row>
    <row r="248" spans="1:24" s="22" customFormat="1" x14ac:dyDescent="0.25">
      <c r="A248" s="39">
        <f t="shared" si="34"/>
        <v>149</v>
      </c>
      <c r="B248" s="97" t="s">
        <v>336</v>
      </c>
      <c r="C248" s="20">
        <v>1966</v>
      </c>
      <c r="D248" s="24"/>
      <c r="E248" s="24"/>
      <c r="F248" s="24" t="s">
        <v>325</v>
      </c>
      <c r="G248" s="20">
        <v>5</v>
      </c>
      <c r="H248" s="20">
        <v>4</v>
      </c>
      <c r="I248" s="1">
        <v>3459.3</v>
      </c>
      <c r="J248" s="1">
        <f t="shared" si="31"/>
        <v>3284.7</v>
      </c>
      <c r="K248" s="1">
        <v>0</v>
      </c>
      <c r="L248" s="1">
        <v>3284.7</v>
      </c>
      <c r="M248" s="1">
        <v>3241.3</v>
      </c>
      <c r="N248" s="21">
        <v>160</v>
      </c>
      <c r="O248" s="1">
        <f>'форма 3'!C248</f>
        <v>2960</v>
      </c>
      <c r="P248" s="1">
        <v>0</v>
      </c>
      <c r="Q248" s="1">
        <v>0</v>
      </c>
      <c r="R248" s="1">
        <v>0</v>
      </c>
      <c r="S248" s="1">
        <f t="shared" si="32"/>
        <v>2781.6</v>
      </c>
      <c r="T248" s="1">
        <v>178.4</v>
      </c>
      <c r="U248" s="1">
        <f t="shared" si="33"/>
        <v>0.9</v>
      </c>
      <c r="V248" s="1">
        <v>1</v>
      </c>
      <c r="W248" s="115" t="s">
        <v>315</v>
      </c>
      <c r="X248" s="35">
        <v>1</v>
      </c>
    </row>
    <row r="249" spans="1:24" s="22" customFormat="1" x14ac:dyDescent="0.25">
      <c r="A249" s="39">
        <f t="shared" si="34"/>
        <v>150</v>
      </c>
      <c r="B249" s="97" t="s">
        <v>717</v>
      </c>
      <c r="C249" s="20">
        <v>1966</v>
      </c>
      <c r="D249" s="24"/>
      <c r="E249" s="24"/>
      <c r="F249" s="24" t="s">
        <v>325</v>
      </c>
      <c r="G249" s="20">
        <v>5</v>
      </c>
      <c r="H249" s="20">
        <v>4</v>
      </c>
      <c r="I249" s="1">
        <v>3512.8</v>
      </c>
      <c r="J249" s="1">
        <f t="shared" si="31"/>
        <v>2381.6</v>
      </c>
      <c r="K249" s="1">
        <v>0</v>
      </c>
      <c r="L249" s="1">
        <v>2381.6</v>
      </c>
      <c r="M249" s="1">
        <v>2001.3</v>
      </c>
      <c r="N249" s="21">
        <v>166</v>
      </c>
      <c r="O249" s="1">
        <f>'форма 3'!C249</f>
        <v>11908</v>
      </c>
      <c r="P249" s="1">
        <v>0</v>
      </c>
      <c r="Q249" s="1">
        <v>0</v>
      </c>
      <c r="R249" s="1">
        <v>0</v>
      </c>
      <c r="S249" s="1">
        <f t="shared" si="32"/>
        <v>11190.29</v>
      </c>
      <c r="T249" s="1">
        <v>717.71</v>
      </c>
      <c r="U249" s="1">
        <f t="shared" si="33"/>
        <v>5</v>
      </c>
      <c r="V249" s="1">
        <f>U249</f>
        <v>5</v>
      </c>
      <c r="W249" s="115" t="s">
        <v>315</v>
      </c>
      <c r="X249" s="35">
        <v>1</v>
      </c>
    </row>
    <row r="250" spans="1:24" s="22" customFormat="1" x14ac:dyDescent="0.25">
      <c r="A250" s="201" t="s">
        <v>406</v>
      </c>
      <c r="B250" s="201"/>
      <c r="C250" s="27" t="s">
        <v>16</v>
      </c>
      <c r="D250" s="27" t="s">
        <v>16</v>
      </c>
      <c r="E250" s="27" t="s">
        <v>16</v>
      </c>
      <c r="F250" s="27" t="s">
        <v>16</v>
      </c>
      <c r="G250" s="27" t="s">
        <v>16</v>
      </c>
      <c r="H250" s="27" t="s">
        <v>16</v>
      </c>
      <c r="I250" s="28">
        <f>SUM(I251:I253)</f>
        <v>2557.3200000000002</v>
      </c>
      <c r="J250" s="28">
        <f t="shared" ref="J250:T250" si="35">SUM(J251:J253)</f>
        <v>2101.17</v>
      </c>
      <c r="K250" s="28">
        <f t="shared" si="35"/>
        <v>0</v>
      </c>
      <c r="L250" s="28">
        <f t="shared" si="35"/>
        <v>2101.17</v>
      </c>
      <c r="M250" s="28">
        <f t="shared" si="35"/>
        <v>1152.04</v>
      </c>
      <c r="N250" s="32">
        <f t="shared" si="35"/>
        <v>95</v>
      </c>
      <c r="O250" s="28">
        <f t="shared" si="35"/>
        <v>3188176.6</v>
      </c>
      <c r="P250" s="28">
        <f t="shared" si="35"/>
        <v>0</v>
      </c>
      <c r="Q250" s="28">
        <f t="shared" si="35"/>
        <v>0</v>
      </c>
      <c r="R250" s="28">
        <f t="shared" si="35"/>
        <v>0</v>
      </c>
      <c r="S250" s="28">
        <f t="shared" si="35"/>
        <v>3059685.46</v>
      </c>
      <c r="T250" s="1">
        <f t="shared" si="35"/>
        <v>128491.14</v>
      </c>
      <c r="U250" s="1" t="s">
        <v>16</v>
      </c>
      <c r="V250" s="1" t="s">
        <v>16</v>
      </c>
      <c r="W250" s="1" t="s">
        <v>16</v>
      </c>
      <c r="X250" s="1" t="s">
        <v>16</v>
      </c>
    </row>
    <row r="251" spans="1:24" s="61" customFormat="1" x14ac:dyDescent="0.25">
      <c r="A251" s="31">
        <v>1</v>
      </c>
      <c r="B251" s="153" t="s">
        <v>410</v>
      </c>
      <c r="C251" s="112">
        <v>1989</v>
      </c>
      <c r="D251" s="112"/>
      <c r="E251" s="112"/>
      <c r="F251" s="24" t="s">
        <v>327</v>
      </c>
      <c r="G251" s="27">
        <v>2</v>
      </c>
      <c r="H251" s="27">
        <v>1</v>
      </c>
      <c r="I251" s="28">
        <v>1095.31</v>
      </c>
      <c r="J251" s="1">
        <f>SUM(K251:L251)</f>
        <v>952.63</v>
      </c>
      <c r="K251" s="1">
        <v>0</v>
      </c>
      <c r="L251" s="1">
        <v>952.63</v>
      </c>
      <c r="M251" s="1">
        <v>242.3</v>
      </c>
      <c r="N251" s="116">
        <v>30</v>
      </c>
      <c r="O251" s="1">
        <f>'форма 3'!C251</f>
        <v>229583.83</v>
      </c>
      <c r="P251" s="1">
        <v>0</v>
      </c>
      <c r="Q251" s="1">
        <v>0</v>
      </c>
      <c r="R251" s="1">
        <v>0</v>
      </c>
      <c r="S251" s="1">
        <f>O251-P251-Q251-R251-T251</f>
        <v>220331.05</v>
      </c>
      <c r="T251" s="1">
        <v>9252.7800000000007</v>
      </c>
      <c r="U251" s="1">
        <f>O251/J251</f>
        <v>241</v>
      </c>
      <c r="V251" s="1">
        <v>241</v>
      </c>
      <c r="W251" s="25" t="s">
        <v>315</v>
      </c>
      <c r="X251" s="35">
        <v>1</v>
      </c>
    </row>
    <row r="252" spans="1:24" s="61" customFormat="1" x14ac:dyDescent="0.25">
      <c r="A252" s="31">
        <v>2</v>
      </c>
      <c r="B252" s="153" t="s">
        <v>409</v>
      </c>
      <c r="C252" s="112">
        <v>1969</v>
      </c>
      <c r="D252" s="112">
        <v>2011</v>
      </c>
      <c r="E252" s="112" t="s">
        <v>413</v>
      </c>
      <c r="F252" s="24" t="s">
        <v>327</v>
      </c>
      <c r="G252" s="27">
        <v>2</v>
      </c>
      <c r="H252" s="27">
        <v>2</v>
      </c>
      <c r="I252" s="28">
        <v>711.71</v>
      </c>
      <c r="J252" s="1">
        <f>SUM(K252:L252)</f>
        <v>650.34</v>
      </c>
      <c r="K252" s="1">
        <v>0</v>
      </c>
      <c r="L252" s="1">
        <v>650.34</v>
      </c>
      <c r="M252" s="1">
        <v>650.34</v>
      </c>
      <c r="N252" s="116">
        <v>23</v>
      </c>
      <c r="O252" s="1">
        <f>'форма 3'!C252</f>
        <v>156731.94</v>
      </c>
      <c r="P252" s="1">
        <v>0</v>
      </c>
      <c r="Q252" s="1">
        <v>0</v>
      </c>
      <c r="R252" s="1">
        <v>0</v>
      </c>
      <c r="S252" s="1">
        <f>O252-P252-Q252-R252-T252</f>
        <v>150415.26999999999</v>
      </c>
      <c r="T252" s="1">
        <v>6316.67</v>
      </c>
      <c r="U252" s="1">
        <f>O252/J252</f>
        <v>241</v>
      </c>
      <c r="V252" s="1">
        <v>241</v>
      </c>
      <c r="W252" s="25" t="s">
        <v>315</v>
      </c>
      <c r="X252" s="35">
        <v>1</v>
      </c>
    </row>
    <row r="253" spans="1:24" s="61" customFormat="1" x14ac:dyDescent="0.25">
      <c r="A253" s="31">
        <v>3</v>
      </c>
      <c r="B253" s="153" t="s">
        <v>411</v>
      </c>
      <c r="C253" s="27">
        <v>1972</v>
      </c>
      <c r="D253" s="112"/>
      <c r="E253" s="112"/>
      <c r="F253" s="24" t="s">
        <v>327</v>
      </c>
      <c r="G253" s="27">
        <v>2</v>
      </c>
      <c r="H253" s="27">
        <v>1</v>
      </c>
      <c r="I253" s="28">
        <v>750.3</v>
      </c>
      <c r="J253" s="1">
        <f>SUM(K253:L253)</f>
        <v>498.2</v>
      </c>
      <c r="K253" s="1">
        <v>0</v>
      </c>
      <c r="L253" s="1">
        <v>498.2</v>
      </c>
      <c r="M253" s="1">
        <v>259.39999999999998</v>
      </c>
      <c r="N253" s="116">
        <v>42</v>
      </c>
      <c r="O253" s="1">
        <f>'форма 3'!C253</f>
        <v>2801860.83</v>
      </c>
      <c r="P253" s="1">
        <v>0</v>
      </c>
      <c r="Q253" s="1">
        <v>0</v>
      </c>
      <c r="R253" s="1">
        <v>0</v>
      </c>
      <c r="S253" s="1">
        <f>O253-P253-Q253-R253-T253</f>
        <v>2688939.14</v>
      </c>
      <c r="T253" s="1">
        <v>112921.69</v>
      </c>
      <c r="U253" s="1">
        <f>O253/J253</f>
        <v>5623.97</v>
      </c>
      <c r="V253" s="1">
        <v>7066</v>
      </c>
      <c r="W253" s="25" t="s">
        <v>315</v>
      </c>
      <c r="X253" s="35">
        <v>1</v>
      </c>
    </row>
    <row r="254" spans="1:24" s="22" customFormat="1" x14ac:dyDescent="0.25">
      <c r="A254" s="201" t="s">
        <v>23</v>
      </c>
      <c r="B254" s="201"/>
      <c r="C254" s="27" t="s">
        <v>16</v>
      </c>
      <c r="D254" s="27" t="s">
        <v>16</v>
      </c>
      <c r="E254" s="27" t="s">
        <v>16</v>
      </c>
      <c r="F254" s="27" t="s">
        <v>16</v>
      </c>
      <c r="G254" s="27" t="s">
        <v>16</v>
      </c>
      <c r="H254" s="27" t="s">
        <v>16</v>
      </c>
      <c r="I254" s="28">
        <f>SUM(I255:I257)</f>
        <v>1348.71</v>
      </c>
      <c r="J254" s="28">
        <f t="shared" ref="J254:T254" si="36">SUM(J255:J257)</f>
        <v>1220.6199999999999</v>
      </c>
      <c r="K254" s="28">
        <f t="shared" si="36"/>
        <v>0</v>
      </c>
      <c r="L254" s="28">
        <f t="shared" si="36"/>
        <v>1220.6199999999999</v>
      </c>
      <c r="M254" s="28">
        <f t="shared" si="36"/>
        <v>1131.8399999999999</v>
      </c>
      <c r="N254" s="32">
        <f t="shared" si="36"/>
        <v>54</v>
      </c>
      <c r="O254" s="28">
        <f t="shared" si="36"/>
        <v>1847069.79</v>
      </c>
      <c r="P254" s="28">
        <f t="shared" si="36"/>
        <v>0</v>
      </c>
      <c r="Q254" s="28">
        <f t="shared" si="36"/>
        <v>0</v>
      </c>
      <c r="R254" s="28">
        <f t="shared" si="36"/>
        <v>0</v>
      </c>
      <c r="S254" s="28">
        <f t="shared" si="36"/>
        <v>1613732.25</v>
      </c>
      <c r="T254" s="1">
        <f t="shared" si="36"/>
        <v>233337.54</v>
      </c>
      <c r="U254" s="1" t="s">
        <v>16</v>
      </c>
      <c r="V254" s="1" t="s">
        <v>16</v>
      </c>
      <c r="W254" s="1" t="s">
        <v>16</v>
      </c>
      <c r="X254" s="1" t="s">
        <v>16</v>
      </c>
    </row>
    <row r="255" spans="1:24" s="22" customFormat="1" x14ac:dyDescent="0.25">
      <c r="A255" s="31">
        <v>1</v>
      </c>
      <c r="B255" s="117" t="s">
        <v>638</v>
      </c>
      <c r="C255" s="180">
        <v>1966</v>
      </c>
      <c r="D255" s="180"/>
      <c r="E255" s="180"/>
      <c r="F255" s="24" t="s">
        <v>326</v>
      </c>
      <c r="G255" s="180">
        <v>2</v>
      </c>
      <c r="H255" s="180">
        <v>1</v>
      </c>
      <c r="I255" s="118">
        <v>372.18</v>
      </c>
      <c r="J255" s="26">
        <f>SUM(K255:L255)</f>
        <v>343.31</v>
      </c>
      <c r="K255" s="119">
        <v>0</v>
      </c>
      <c r="L255" s="180">
        <v>343.31</v>
      </c>
      <c r="M255" s="180">
        <v>293.39</v>
      </c>
      <c r="N255" s="120">
        <v>18</v>
      </c>
      <c r="O255" s="1">
        <f>'форма 3'!C255</f>
        <v>88917.29</v>
      </c>
      <c r="P255" s="1">
        <v>0</v>
      </c>
      <c r="Q255" s="1">
        <v>0</v>
      </c>
      <c r="R255" s="1">
        <v>0</v>
      </c>
      <c r="S255" s="1">
        <f>O255-P255-Q255-R255-T255</f>
        <v>77684.5</v>
      </c>
      <c r="T255" s="1">
        <v>11232.79</v>
      </c>
      <c r="U255" s="1">
        <f>O255/J255</f>
        <v>259</v>
      </c>
      <c r="V255" s="26">
        <v>259</v>
      </c>
      <c r="W255" s="25" t="s">
        <v>315</v>
      </c>
      <c r="X255" s="35">
        <v>1</v>
      </c>
    </row>
    <row r="256" spans="1:24" s="22" customFormat="1" x14ac:dyDescent="0.25">
      <c r="A256" s="31">
        <v>2</v>
      </c>
      <c r="B256" s="117" t="s">
        <v>637</v>
      </c>
      <c r="C256" s="180">
        <v>1983</v>
      </c>
      <c r="D256" s="180"/>
      <c r="E256" s="180"/>
      <c r="F256" s="24" t="s">
        <v>327</v>
      </c>
      <c r="G256" s="180">
        <v>2</v>
      </c>
      <c r="H256" s="180">
        <v>2</v>
      </c>
      <c r="I256" s="118">
        <v>649.96</v>
      </c>
      <c r="J256" s="26">
        <f>SUM(K256:L256)</f>
        <v>588.32000000000005</v>
      </c>
      <c r="K256" s="119">
        <v>0</v>
      </c>
      <c r="L256" s="180">
        <v>588.32000000000005</v>
      </c>
      <c r="M256" s="180">
        <v>549.46</v>
      </c>
      <c r="N256" s="120">
        <v>18</v>
      </c>
      <c r="O256" s="1">
        <f>'форма 3'!C256</f>
        <v>153551.51999999999</v>
      </c>
      <c r="P256" s="1">
        <v>0</v>
      </c>
      <c r="Q256" s="1">
        <v>0</v>
      </c>
      <c r="R256" s="1">
        <v>0</v>
      </c>
      <c r="S256" s="1">
        <f>O256-P256-Q256-R256-T256</f>
        <v>134153.59</v>
      </c>
      <c r="T256" s="1">
        <v>19397.93</v>
      </c>
      <c r="U256" s="1">
        <f>O256/J256</f>
        <v>261</v>
      </c>
      <c r="V256" s="26">
        <v>261</v>
      </c>
      <c r="W256" s="25" t="s">
        <v>315</v>
      </c>
      <c r="X256" s="35">
        <v>1</v>
      </c>
    </row>
    <row r="257" spans="1:24" s="22" customFormat="1" x14ac:dyDescent="0.25">
      <c r="A257" s="31">
        <v>3</v>
      </c>
      <c r="B257" s="117" t="s">
        <v>160</v>
      </c>
      <c r="C257" s="180">
        <v>1941</v>
      </c>
      <c r="D257" s="180"/>
      <c r="E257" s="180"/>
      <c r="F257" s="24" t="s">
        <v>326</v>
      </c>
      <c r="G257" s="180">
        <v>2</v>
      </c>
      <c r="H257" s="180">
        <v>1</v>
      </c>
      <c r="I257" s="118">
        <v>326.57</v>
      </c>
      <c r="J257" s="26">
        <f>SUM(K257:L257)</f>
        <v>288.99</v>
      </c>
      <c r="K257" s="119">
        <v>0</v>
      </c>
      <c r="L257" s="180">
        <v>288.99</v>
      </c>
      <c r="M257" s="180">
        <v>288.99</v>
      </c>
      <c r="N257" s="120">
        <v>18</v>
      </c>
      <c r="O257" s="1">
        <f>'форма 3'!C257</f>
        <v>1604600.98</v>
      </c>
      <c r="P257" s="1">
        <v>0</v>
      </c>
      <c r="Q257" s="1">
        <v>0</v>
      </c>
      <c r="R257" s="1">
        <v>0</v>
      </c>
      <c r="S257" s="1">
        <f>O257-P257-Q257-R257-T257</f>
        <v>1401894.16</v>
      </c>
      <c r="T257" s="1">
        <v>202706.82</v>
      </c>
      <c r="U257" s="1">
        <f>O257/J257</f>
        <v>5552.44</v>
      </c>
      <c r="V257" s="26">
        <v>7539</v>
      </c>
      <c r="W257" s="25" t="s">
        <v>315</v>
      </c>
      <c r="X257" s="35">
        <v>1</v>
      </c>
    </row>
    <row r="258" spans="1:24" s="22" customFormat="1" x14ac:dyDescent="0.25">
      <c r="A258" s="201" t="s">
        <v>414</v>
      </c>
      <c r="B258" s="201"/>
      <c r="C258" s="27" t="s">
        <v>16</v>
      </c>
      <c r="D258" s="27" t="s">
        <v>16</v>
      </c>
      <c r="E258" s="27" t="s">
        <v>16</v>
      </c>
      <c r="F258" s="27" t="s">
        <v>16</v>
      </c>
      <c r="G258" s="27" t="s">
        <v>16</v>
      </c>
      <c r="H258" s="27" t="s">
        <v>16</v>
      </c>
      <c r="I258" s="28">
        <f t="shared" ref="I258:T258" si="37">SUM(I259:I259)</f>
        <v>340</v>
      </c>
      <c r="J258" s="28">
        <f t="shared" si="37"/>
        <v>330</v>
      </c>
      <c r="K258" s="28">
        <f t="shared" si="37"/>
        <v>0</v>
      </c>
      <c r="L258" s="28">
        <f t="shared" si="37"/>
        <v>330</v>
      </c>
      <c r="M258" s="28">
        <f t="shared" si="37"/>
        <v>297.10000000000002</v>
      </c>
      <c r="N258" s="32">
        <f t="shared" si="37"/>
        <v>30</v>
      </c>
      <c r="O258" s="28">
        <f t="shared" si="37"/>
        <v>1788847.26</v>
      </c>
      <c r="P258" s="28">
        <f t="shared" si="37"/>
        <v>0</v>
      </c>
      <c r="Q258" s="28">
        <f t="shared" si="37"/>
        <v>0</v>
      </c>
      <c r="R258" s="28">
        <f t="shared" si="37"/>
        <v>0</v>
      </c>
      <c r="S258" s="28">
        <f t="shared" si="37"/>
        <v>1673141.06</v>
      </c>
      <c r="T258" s="28">
        <f t="shared" si="37"/>
        <v>115706.2</v>
      </c>
      <c r="U258" s="1" t="s">
        <v>16</v>
      </c>
      <c r="V258" s="1" t="s">
        <v>16</v>
      </c>
      <c r="W258" s="1" t="s">
        <v>16</v>
      </c>
      <c r="X258" s="1" t="s">
        <v>16</v>
      </c>
    </row>
    <row r="259" spans="1:24" s="22" customFormat="1" x14ac:dyDescent="0.25">
      <c r="A259" s="31">
        <v>1</v>
      </c>
      <c r="B259" s="117" t="s">
        <v>419</v>
      </c>
      <c r="C259" s="180">
        <v>1952</v>
      </c>
      <c r="D259" s="180"/>
      <c r="E259" s="180"/>
      <c r="F259" s="24" t="s">
        <v>327</v>
      </c>
      <c r="G259" s="180">
        <v>2</v>
      </c>
      <c r="H259" s="180">
        <v>1</v>
      </c>
      <c r="I259" s="118">
        <v>340</v>
      </c>
      <c r="J259" s="26">
        <f>SUM(K259:L259)</f>
        <v>330</v>
      </c>
      <c r="K259" s="119">
        <v>0</v>
      </c>
      <c r="L259" s="28">
        <v>330</v>
      </c>
      <c r="M259" s="28">
        <v>297.10000000000002</v>
      </c>
      <c r="N259" s="120">
        <v>30</v>
      </c>
      <c r="O259" s="1">
        <f>'форма 3'!C259</f>
        <v>1788847.26</v>
      </c>
      <c r="P259" s="1">
        <v>0</v>
      </c>
      <c r="Q259" s="1">
        <v>0</v>
      </c>
      <c r="R259" s="1">
        <v>0</v>
      </c>
      <c r="S259" s="1">
        <f>O259-P259-Q259-R259-T259</f>
        <v>1673141.06</v>
      </c>
      <c r="T259" s="1">
        <v>115706.2</v>
      </c>
      <c r="U259" s="1">
        <f>O259/J259</f>
        <v>5420.75</v>
      </c>
      <c r="V259" s="26">
        <v>7066</v>
      </c>
      <c r="W259" s="25" t="s">
        <v>315</v>
      </c>
      <c r="X259" s="35">
        <v>1</v>
      </c>
    </row>
    <row r="260" spans="1:24" s="22" customFormat="1" x14ac:dyDescent="0.25">
      <c r="A260" s="201" t="s">
        <v>24</v>
      </c>
      <c r="B260" s="201"/>
      <c r="C260" s="27" t="s">
        <v>16</v>
      </c>
      <c r="D260" s="27" t="s">
        <v>16</v>
      </c>
      <c r="E260" s="27" t="s">
        <v>16</v>
      </c>
      <c r="F260" s="27" t="s">
        <v>16</v>
      </c>
      <c r="G260" s="27" t="s">
        <v>16</v>
      </c>
      <c r="H260" s="27" t="s">
        <v>16</v>
      </c>
      <c r="I260" s="28">
        <f t="shared" ref="I260:T260" si="38">SUM(I261:I278)</f>
        <v>7018.1</v>
      </c>
      <c r="J260" s="28">
        <f t="shared" si="38"/>
        <v>6219.8</v>
      </c>
      <c r="K260" s="28">
        <f t="shared" si="38"/>
        <v>0</v>
      </c>
      <c r="L260" s="28">
        <f t="shared" si="38"/>
        <v>6219.8</v>
      </c>
      <c r="M260" s="28">
        <f t="shared" si="38"/>
        <v>4785.6000000000004</v>
      </c>
      <c r="N260" s="32">
        <f t="shared" si="38"/>
        <v>327</v>
      </c>
      <c r="O260" s="28">
        <f t="shared" si="38"/>
        <v>34095221.460000001</v>
      </c>
      <c r="P260" s="28">
        <f t="shared" si="38"/>
        <v>0</v>
      </c>
      <c r="Q260" s="28">
        <f t="shared" si="38"/>
        <v>0</v>
      </c>
      <c r="R260" s="28">
        <f t="shared" si="38"/>
        <v>0</v>
      </c>
      <c r="S260" s="28">
        <f t="shared" si="38"/>
        <v>32569469.379999999</v>
      </c>
      <c r="T260" s="28">
        <f t="shared" si="38"/>
        <v>1525752.08</v>
      </c>
      <c r="U260" s="1" t="s">
        <v>16</v>
      </c>
      <c r="V260" s="1" t="s">
        <v>16</v>
      </c>
      <c r="W260" s="1" t="s">
        <v>16</v>
      </c>
      <c r="X260" s="1" t="s">
        <v>16</v>
      </c>
    </row>
    <row r="261" spans="1:24" s="61" customFormat="1" x14ac:dyDescent="0.25">
      <c r="A261" s="31">
        <v>1</v>
      </c>
      <c r="B261" s="2" t="s">
        <v>162</v>
      </c>
      <c r="C261" s="112">
        <v>1955</v>
      </c>
      <c r="D261" s="112"/>
      <c r="E261" s="112"/>
      <c r="F261" s="24" t="s">
        <v>326</v>
      </c>
      <c r="G261" s="27">
        <v>2</v>
      </c>
      <c r="H261" s="27">
        <v>2</v>
      </c>
      <c r="I261" s="28">
        <v>482.9</v>
      </c>
      <c r="J261" s="1">
        <f t="shared" ref="J261:J280" si="39">SUM(K261:L261)</f>
        <v>477</v>
      </c>
      <c r="K261" s="1">
        <v>0</v>
      </c>
      <c r="L261" s="1">
        <v>477</v>
      </c>
      <c r="M261" s="1">
        <v>356.5</v>
      </c>
      <c r="N261" s="116">
        <v>22</v>
      </c>
      <c r="O261" s="1">
        <f>'форма 3'!C261</f>
        <v>2553803.62</v>
      </c>
      <c r="P261" s="1">
        <v>0</v>
      </c>
      <c r="Q261" s="1">
        <v>0</v>
      </c>
      <c r="R261" s="1">
        <v>0</v>
      </c>
      <c r="S261" s="1">
        <f t="shared" ref="S261:S278" si="40">O261-P261-Q261-R261-T261</f>
        <v>2439521.59</v>
      </c>
      <c r="T261" s="1">
        <v>114282.03</v>
      </c>
      <c r="U261" s="1">
        <f>O261/J261</f>
        <v>5353.89</v>
      </c>
      <c r="V261" s="1">
        <v>7539</v>
      </c>
      <c r="W261" s="25" t="s">
        <v>315</v>
      </c>
      <c r="X261" s="35">
        <v>1</v>
      </c>
    </row>
    <row r="262" spans="1:24" s="61" customFormat="1" x14ac:dyDescent="0.25">
      <c r="A262" s="31">
        <v>2</v>
      </c>
      <c r="B262" s="2" t="s">
        <v>432</v>
      </c>
      <c r="C262" s="112">
        <v>1937</v>
      </c>
      <c r="D262" s="112"/>
      <c r="E262" s="112"/>
      <c r="F262" s="24" t="s">
        <v>326</v>
      </c>
      <c r="G262" s="27">
        <v>2</v>
      </c>
      <c r="H262" s="27">
        <v>2</v>
      </c>
      <c r="I262" s="28">
        <v>424.6</v>
      </c>
      <c r="J262" s="1">
        <f t="shared" si="39"/>
        <v>364.1</v>
      </c>
      <c r="K262" s="1">
        <v>0</v>
      </c>
      <c r="L262" s="1">
        <v>364.1</v>
      </c>
      <c r="M262" s="1">
        <v>271.10000000000002</v>
      </c>
      <c r="N262" s="116">
        <v>21</v>
      </c>
      <c r="O262" s="1">
        <f>'форма 3'!C262</f>
        <v>2207593.3199999998</v>
      </c>
      <c r="P262" s="1">
        <v>0</v>
      </c>
      <c r="Q262" s="1">
        <v>0</v>
      </c>
      <c r="R262" s="1">
        <v>0</v>
      </c>
      <c r="S262" s="1">
        <f t="shared" si="40"/>
        <v>2108804.11</v>
      </c>
      <c r="T262" s="1">
        <v>98789.21</v>
      </c>
      <c r="U262" s="1">
        <f>O262/J262</f>
        <v>6063.15</v>
      </c>
      <c r="V262" s="1">
        <v>7539</v>
      </c>
      <c r="W262" s="25" t="s">
        <v>315</v>
      </c>
      <c r="X262" s="35">
        <v>1</v>
      </c>
    </row>
    <row r="263" spans="1:24" s="61" customFormat="1" x14ac:dyDescent="0.25">
      <c r="A263" s="31">
        <v>3</v>
      </c>
      <c r="B263" s="2" t="s">
        <v>161</v>
      </c>
      <c r="C263" s="112">
        <v>1934</v>
      </c>
      <c r="D263" s="112"/>
      <c r="E263" s="112"/>
      <c r="F263" s="24" t="s">
        <v>326</v>
      </c>
      <c r="G263" s="27">
        <v>2</v>
      </c>
      <c r="H263" s="27">
        <v>2</v>
      </c>
      <c r="I263" s="28">
        <v>436.3</v>
      </c>
      <c r="J263" s="1">
        <f t="shared" si="39"/>
        <v>428.1</v>
      </c>
      <c r="K263" s="1">
        <v>0</v>
      </c>
      <c r="L263" s="1">
        <v>428.1</v>
      </c>
      <c r="M263" s="1">
        <v>348.9</v>
      </c>
      <c r="N263" s="116">
        <v>32</v>
      </c>
      <c r="O263" s="1">
        <f>'форма 3'!C263</f>
        <v>3217372.43</v>
      </c>
      <c r="P263" s="1">
        <v>0</v>
      </c>
      <c r="Q263" s="1">
        <v>0</v>
      </c>
      <c r="R263" s="1">
        <v>0</v>
      </c>
      <c r="S263" s="1">
        <f t="shared" si="40"/>
        <v>3073395.88</v>
      </c>
      <c r="T263" s="1">
        <v>143976.54999999999</v>
      </c>
      <c r="U263" s="1">
        <f>O263/J263</f>
        <v>7515.47</v>
      </c>
      <c r="V263" s="1">
        <v>7539</v>
      </c>
      <c r="W263" s="25" t="s">
        <v>315</v>
      </c>
      <c r="X263" s="35">
        <v>1</v>
      </c>
    </row>
    <row r="264" spans="1:24" s="61" customFormat="1" x14ac:dyDescent="0.25">
      <c r="A264" s="31">
        <v>4</v>
      </c>
      <c r="B264" s="2" t="s">
        <v>163</v>
      </c>
      <c r="C264" s="27">
        <v>1935</v>
      </c>
      <c r="D264" s="112"/>
      <c r="E264" s="112"/>
      <c r="F264" s="24" t="s">
        <v>326</v>
      </c>
      <c r="G264" s="27">
        <v>2</v>
      </c>
      <c r="H264" s="27">
        <v>2</v>
      </c>
      <c r="I264" s="28">
        <v>450</v>
      </c>
      <c r="J264" s="1">
        <f t="shared" si="39"/>
        <v>406.5</v>
      </c>
      <c r="K264" s="1">
        <v>0</v>
      </c>
      <c r="L264" s="1">
        <v>406.5</v>
      </c>
      <c r="M264" s="1">
        <v>308</v>
      </c>
      <c r="N264" s="116">
        <v>23</v>
      </c>
      <c r="O264" s="1">
        <f>'форма 3'!C264</f>
        <v>2797768.29</v>
      </c>
      <c r="P264" s="1">
        <v>0</v>
      </c>
      <c r="Q264" s="1">
        <v>0</v>
      </c>
      <c r="R264" s="1">
        <v>0</v>
      </c>
      <c r="S264" s="1">
        <f t="shared" si="40"/>
        <v>2672568.9</v>
      </c>
      <c r="T264" s="1">
        <v>125199.39</v>
      </c>
      <c r="U264" s="1">
        <f t="shared" ref="U264:U280" si="41">O264/J264</f>
        <v>6882.58</v>
      </c>
      <c r="V264" s="1">
        <v>7539</v>
      </c>
      <c r="W264" s="25" t="s">
        <v>315</v>
      </c>
      <c r="X264" s="35">
        <v>1</v>
      </c>
    </row>
    <row r="265" spans="1:24" s="61" customFormat="1" x14ac:dyDescent="0.25">
      <c r="A265" s="31">
        <v>5</v>
      </c>
      <c r="B265" s="2" t="s">
        <v>421</v>
      </c>
      <c r="C265" s="121">
        <v>1937</v>
      </c>
      <c r="D265" s="112"/>
      <c r="E265" s="112"/>
      <c r="F265" s="122" t="s">
        <v>326</v>
      </c>
      <c r="G265" s="27">
        <v>2</v>
      </c>
      <c r="H265" s="112">
        <v>1</v>
      </c>
      <c r="I265" s="123">
        <v>248.7</v>
      </c>
      <c r="J265" s="1">
        <f t="shared" si="39"/>
        <v>225.3</v>
      </c>
      <c r="K265" s="124">
        <v>0</v>
      </c>
      <c r="L265" s="1">
        <v>225.3</v>
      </c>
      <c r="M265" s="1">
        <v>172</v>
      </c>
      <c r="N265" s="125">
        <v>16</v>
      </c>
      <c r="O265" s="1">
        <f>'форма 3'!C265</f>
        <v>1253936.81</v>
      </c>
      <c r="P265" s="1">
        <v>0</v>
      </c>
      <c r="Q265" s="1">
        <v>0</v>
      </c>
      <c r="R265" s="1">
        <v>0</v>
      </c>
      <c r="S265" s="1">
        <f t="shared" si="40"/>
        <v>1197823.47</v>
      </c>
      <c r="T265" s="1">
        <v>56113.34</v>
      </c>
      <c r="U265" s="1">
        <f t="shared" si="41"/>
        <v>5565.63</v>
      </c>
      <c r="V265" s="1">
        <v>7539</v>
      </c>
      <c r="W265" s="25" t="s">
        <v>315</v>
      </c>
      <c r="X265" s="35">
        <v>1</v>
      </c>
    </row>
    <row r="266" spans="1:24" s="61" customFormat="1" x14ac:dyDescent="0.25">
      <c r="A266" s="31">
        <v>6</v>
      </c>
      <c r="B266" s="2" t="s">
        <v>422</v>
      </c>
      <c r="C266" s="27">
        <v>1940</v>
      </c>
      <c r="D266" s="112"/>
      <c r="E266" s="112"/>
      <c r="F266" s="24" t="s">
        <v>326</v>
      </c>
      <c r="G266" s="27">
        <v>2</v>
      </c>
      <c r="H266" s="27">
        <v>1</v>
      </c>
      <c r="I266" s="28">
        <v>347.5</v>
      </c>
      <c r="J266" s="1">
        <f t="shared" si="39"/>
        <v>320.7</v>
      </c>
      <c r="K266" s="1">
        <v>0</v>
      </c>
      <c r="L266" s="1">
        <v>320.7</v>
      </c>
      <c r="M266" s="1">
        <v>235.3</v>
      </c>
      <c r="N266" s="116">
        <v>11</v>
      </c>
      <c r="O266" s="1">
        <f>'форма 3'!C266</f>
        <v>1762000.56</v>
      </c>
      <c r="P266" s="1">
        <v>0</v>
      </c>
      <c r="Q266" s="1">
        <v>0</v>
      </c>
      <c r="R266" s="1">
        <v>0</v>
      </c>
      <c r="S266" s="1">
        <f t="shared" si="40"/>
        <v>1683151.5</v>
      </c>
      <c r="T266" s="1">
        <v>78849.06</v>
      </c>
      <c r="U266" s="1">
        <f t="shared" si="41"/>
        <v>5494.23</v>
      </c>
      <c r="V266" s="1">
        <v>7539</v>
      </c>
      <c r="W266" s="25" t="s">
        <v>315</v>
      </c>
      <c r="X266" s="35">
        <v>1</v>
      </c>
    </row>
    <row r="267" spans="1:24" s="61" customFormat="1" x14ac:dyDescent="0.25">
      <c r="A267" s="31">
        <v>7</v>
      </c>
      <c r="B267" s="2" t="s">
        <v>485</v>
      </c>
      <c r="C267" s="27">
        <v>1954</v>
      </c>
      <c r="D267" s="112"/>
      <c r="E267" s="112"/>
      <c r="F267" s="24" t="s">
        <v>326</v>
      </c>
      <c r="G267" s="27">
        <v>2</v>
      </c>
      <c r="H267" s="27">
        <v>1</v>
      </c>
      <c r="I267" s="28">
        <v>228.5</v>
      </c>
      <c r="J267" s="1">
        <f t="shared" si="39"/>
        <v>219.1</v>
      </c>
      <c r="K267" s="1">
        <v>0</v>
      </c>
      <c r="L267" s="1">
        <v>219.1</v>
      </c>
      <c r="M267" s="1">
        <v>190.8</v>
      </c>
      <c r="N267" s="116">
        <v>15</v>
      </c>
      <c r="O267" s="1">
        <f>'форма 3'!C267</f>
        <v>859529.3</v>
      </c>
      <c r="P267" s="1">
        <v>0</v>
      </c>
      <c r="Q267" s="1">
        <v>0</v>
      </c>
      <c r="R267" s="1">
        <v>0</v>
      </c>
      <c r="S267" s="1">
        <f t="shared" si="40"/>
        <v>821065.59</v>
      </c>
      <c r="T267" s="1">
        <v>38463.71</v>
      </c>
      <c r="U267" s="1">
        <f t="shared" si="41"/>
        <v>3923</v>
      </c>
      <c r="V267" s="1">
        <v>3923</v>
      </c>
      <c r="W267" s="25" t="s">
        <v>315</v>
      </c>
      <c r="X267" s="35">
        <v>1</v>
      </c>
    </row>
    <row r="268" spans="1:24" s="61" customFormat="1" x14ac:dyDescent="0.25">
      <c r="A268" s="31">
        <v>8</v>
      </c>
      <c r="B268" s="2" t="s">
        <v>423</v>
      </c>
      <c r="C268" s="27">
        <v>1957</v>
      </c>
      <c r="D268" s="112"/>
      <c r="E268" s="112"/>
      <c r="F268" s="24" t="s">
        <v>326</v>
      </c>
      <c r="G268" s="27">
        <v>2</v>
      </c>
      <c r="H268" s="27">
        <v>1</v>
      </c>
      <c r="I268" s="28">
        <v>325.39999999999998</v>
      </c>
      <c r="J268" s="1">
        <f t="shared" si="39"/>
        <v>239.9</v>
      </c>
      <c r="K268" s="1">
        <v>0</v>
      </c>
      <c r="L268" s="1">
        <v>239.9</v>
      </c>
      <c r="M268" s="1">
        <v>209.1</v>
      </c>
      <c r="N268" s="116">
        <v>13</v>
      </c>
      <c r="O268" s="1">
        <f>'форма 3'!C268</f>
        <v>1803393.01</v>
      </c>
      <c r="P268" s="1">
        <v>0</v>
      </c>
      <c r="Q268" s="1">
        <v>0</v>
      </c>
      <c r="R268" s="1">
        <v>0</v>
      </c>
      <c r="S268" s="1">
        <f t="shared" si="40"/>
        <v>1722691.65</v>
      </c>
      <c r="T268" s="1">
        <v>80701.36</v>
      </c>
      <c r="U268" s="1">
        <f t="shared" si="41"/>
        <v>7517.27</v>
      </c>
      <c r="V268" s="1">
        <v>7539</v>
      </c>
      <c r="W268" s="25" t="s">
        <v>315</v>
      </c>
      <c r="X268" s="35">
        <v>1</v>
      </c>
    </row>
    <row r="269" spans="1:24" s="61" customFormat="1" x14ac:dyDescent="0.25">
      <c r="A269" s="31">
        <v>9</v>
      </c>
      <c r="B269" s="2" t="s">
        <v>424</v>
      </c>
      <c r="C269" s="27">
        <v>1932</v>
      </c>
      <c r="D269" s="112"/>
      <c r="E269" s="112"/>
      <c r="F269" s="24" t="s">
        <v>326</v>
      </c>
      <c r="G269" s="27">
        <v>2</v>
      </c>
      <c r="H269" s="27">
        <v>3</v>
      </c>
      <c r="I269" s="28">
        <v>238</v>
      </c>
      <c r="J269" s="1">
        <f t="shared" si="39"/>
        <v>199.2</v>
      </c>
      <c r="K269" s="1">
        <v>0</v>
      </c>
      <c r="L269" s="1">
        <v>199.2</v>
      </c>
      <c r="M269" s="1">
        <v>87.5</v>
      </c>
      <c r="N269" s="116">
        <v>10</v>
      </c>
      <c r="O269" s="1">
        <f>'форма 3'!C269</f>
        <v>1206561.07</v>
      </c>
      <c r="P269" s="1">
        <v>0</v>
      </c>
      <c r="Q269" s="1">
        <v>0</v>
      </c>
      <c r="R269" s="1">
        <v>0</v>
      </c>
      <c r="S269" s="1">
        <f t="shared" si="40"/>
        <v>1152567.78</v>
      </c>
      <c r="T269" s="1">
        <v>53993.29</v>
      </c>
      <c r="U269" s="1">
        <f t="shared" si="41"/>
        <v>6057.03</v>
      </c>
      <c r="V269" s="1">
        <v>7704</v>
      </c>
      <c r="W269" s="25" t="s">
        <v>315</v>
      </c>
      <c r="X269" s="35">
        <v>1</v>
      </c>
    </row>
    <row r="270" spans="1:24" s="61" customFormat="1" x14ac:dyDescent="0.25">
      <c r="A270" s="31">
        <v>10</v>
      </c>
      <c r="B270" s="2" t="s">
        <v>426</v>
      </c>
      <c r="C270" s="27">
        <v>1932</v>
      </c>
      <c r="D270" s="112"/>
      <c r="E270" s="112"/>
      <c r="F270" s="24" t="s">
        <v>326</v>
      </c>
      <c r="G270" s="27">
        <v>2</v>
      </c>
      <c r="H270" s="27">
        <v>2</v>
      </c>
      <c r="I270" s="28">
        <v>210.7</v>
      </c>
      <c r="J270" s="1">
        <f t="shared" si="39"/>
        <v>201.7</v>
      </c>
      <c r="K270" s="1">
        <v>0</v>
      </c>
      <c r="L270" s="1">
        <v>201.7</v>
      </c>
      <c r="M270" s="1">
        <v>201.7</v>
      </c>
      <c r="N270" s="116">
        <v>9</v>
      </c>
      <c r="O270" s="1">
        <f>'форма 3'!C270</f>
        <v>1340127.02</v>
      </c>
      <c r="P270" s="1">
        <v>0</v>
      </c>
      <c r="Q270" s="1">
        <v>0</v>
      </c>
      <c r="R270" s="1">
        <v>0</v>
      </c>
      <c r="S270" s="1">
        <f t="shared" si="40"/>
        <v>1280156.69</v>
      </c>
      <c r="T270" s="1">
        <v>59970.33</v>
      </c>
      <c r="U270" s="1">
        <f t="shared" si="41"/>
        <v>6644.16</v>
      </c>
      <c r="V270" s="1">
        <v>7539</v>
      </c>
      <c r="W270" s="25" t="s">
        <v>315</v>
      </c>
      <c r="X270" s="35">
        <v>1</v>
      </c>
    </row>
    <row r="271" spans="1:24" s="61" customFormat="1" x14ac:dyDescent="0.25">
      <c r="A271" s="31">
        <v>11</v>
      </c>
      <c r="B271" s="2" t="s">
        <v>433</v>
      </c>
      <c r="C271" s="27">
        <v>1936</v>
      </c>
      <c r="D271" s="112"/>
      <c r="E271" s="112"/>
      <c r="F271" s="24" t="s">
        <v>326</v>
      </c>
      <c r="G271" s="27">
        <v>2</v>
      </c>
      <c r="H271" s="27">
        <v>2</v>
      </c>
      <c r="I271" s="28">
        <v>684.4</v>
      </c>
      <c r="J271" s="1">
        <f t="shared" si="39"/>
        <v>606.1</v>
      </c>
      <c r="K271" s="1">
        <v>0</v>
      </c>
      <c r="L271" s="1">
        <v>606.1</v>
      </c>
      <c r="M271" s="1">
        <v>606.1</v>
      </c>
      <c r="N271" s="116">
        <v>31</v>
      </c>
      <c r="O271" s="1">
        <f>'форма 3'!C271</f>
        <v>2254971.5099999998</v>
      </c>
      <c r="P271" s="1">
        <v>0</v>
      </c>
      <c r="Q271" s="1">
        <v>0</v>
      </c>
      <c r="R271" s="1">
        <v>0</v>
      </c>
      <c r="S271" s="1">
        <f t="shared" si="40"/>
        <v>2154062.14</v>
      </c>
      <c r="T271" s="1">
        <v>100909.37</v>
      </c>
      <c r="U271" s="1">
        <f t="shared" si="41"/>
        <v>3720.46</v>
      </c>
      <c r="V271" s="1">
        <v>7539</v>
      </c>
      <c r="W271" s="25" t="s">
        <v>315</v>
      </c>
      <c r="X271" s="35">
        <v>1</v>
      </c>
    </row>
    <row r="272" spans="1:24" s="61" customFormat="1" x14ac:dyDescent="0.25">
      <c r="A272" s="31">
        <v>12</v>
      </c>
      <c r="B272" s="2" t="s">
        <v>487</v>
      </c>
      <c r="C272" s="27">
        <v>1936</v>
      </c>
      <c r="D272" s="112"/>
      <c r="E272" s="112"/>
      <c r="F272" s="24" t="s">
        <v>326</v>
      </c>
      <c r="G272" s="27">
        <v>2</v>
      </c>
      <c r="H272" s="27">
        <v>1</v>
      </c>
      <c r="I272" s="28">
        <v>497.2</v>
      </c>
      <c r="J272" s="1">
        <v>458.4</v>
      </c>
      <c r="K272" s="1">
        <v>0</v>
      </c>
      <c r="L272" s="1">
        <v>458.4</v>
      </c>
      <c r="M272" s="1">
        <v>257</v>
      </c>
      <c r="N272" s="116">
        <v>27</v>
      </c>
      <c r="O272" s="1">
        <f>'форма 3'!C272</f>
        <v>1712632.04</v>
      </c>
      <c r="P272" s="1">
        <v>0</v>
      </c>
      <c r="Q272" s="1">
        <v>0</v>
      </c>
      <c r="R272" s="1">
        <v>0</v>
      </c>
      <c r="S272" s="1">
        <f t="shared" si="40"/>
        <v>1635992.21</v>
      </c>
      <c r="T272" s="1">
        <v>76639.83</v>
      </c>
      <c r="U272" s="1">
        <f t="shared" si="41"/>
        <v>3736.11</v>
      </c>
      <c r="V272" s="1">
        <v>3923</v>
      </c>
      <c r="W272" s="25" t="s">
        <v>315</v>
      </c>
      <c r="X272" s="35">
        <v>1</v>
      </c>
    </row>
    <row r="273" spans="1:24" s="61" customFormat="1" x14ac:dyDescent="0.25">
      <c r="A273" s="31">
        <v>13</v>
      </c>
      <c r="B273" s="2" t="s">
        <v>429</v>
      </c>
      <c r="C273" s="27">
        <v>1939</v>
      </c>
      <c r="D273" s="112"/>
      <c r="E273" s="112"/>
      <c r="F273" s="24" t="s">
        <v>326</v>
      </c>
      <c r="G273" s="27">
        <v>1</v>
      </c>
      <c r="H273" s="27">
        <v>1</v>
      </c>
      <c r="I273" s="28">
        <v>172.9</v>
      </c>
      <c r="J273" s="1">
        <f t="shared" si="39"/>
        <v>158.80000000000001</v>
      </c>
      <c r="K273" s="1">
        <v>0</v>
      </c>
      <c r="L273" s="1">
        <v>158.80000000000001</v>
      </c>
      <c r="M273" s="1">
        <v>158.80000000000001</v>
      </c>
      <c r="N273" s="116">
        <v>9</v>
      </c>
      <c r="O273" s="1">
        <f>'форма 3'!C273</f>
        <v>1752217.35</v>
      </c>
      <c r="P273" s="1">
        <v>0</v>
      </c>
      <c r="Q273" s="1">
        <v>0</v>
      </c>
      <c r="R273" s="1">
        <v>0</v>
      </c>
      <c r="S273" s="1">
        <f t="shared" si="40"/>
        <v>1673806.09</v>
      </c>
      <c r="T273" s="1">
        <v>78411.259999999995</v>
      </c>
      <c r="U273" s="1">
        <f t="shared" si="41"/>
        <v>11034.11</v>
      </c>
      <c r="V273" s="1">
        <v>11088</v>
      </c>
      <c r="W273" s="25" t="s">
        <v>315</v>
      </c>
      <c r="X273" s="35">
        <v>1</v>
      </c>
    </row>
    <row r="274" spans="1:24" s="61" customFormat="1" x14ac:dyDescent="0.25">
      <c r="A274" s="31">
        <v>14</v>
      </c>
      <c r="B274" s="2" t="s">
        <v>428</v>
      </c>
      <c r="C274" s="27">
        <v>1952</v>
      </c>
      <c r="D274" s="112"/>
      <c r="E274" s="112"/>
      <c r="F274" s="24" t="s">
        <v>326</v>
      </c>
      <c r="G274" s="27">
        <v>2</v>
      </c>
      <c r="H274" s="27">
        <v>1</v>
      </c>
      <c r="I274" s="28">
        <v>405.6</v>
      </c>
      <c r="J274" s="1">
        <f t="shared" si="39"/>
        <v>401.4</v>
      </c>
      <c r="K274" s="1">
        <v>0</v>
      </c>
      <c r="L274" s="1">
        <v>401.4</v>
      </c>
      <c r="M274" s="1">
        <v>359.3</v>
      </c>
      <c r="N274" s="116">
        <v>23</v>
      </c>
      <c r="O274" s="1">
        <f>'форма 3'!C274</f>
        <v>1480308.15</v>
      </c>
      <c r="P274" s="1">
        <v>0</v>
      </c>
      <c r="Q274" s="1">
        <v>0</v>
      </c>
      <c r="R274" s="1">
        <v>0</v>
      </c>
      <c r="S274" s="1">
        <f t="shared" si="40"/>
        <v>1414064.75</v>
      </c>
      <c r="T274" s="1">
        <v>66243.399999999994</v>
      </c>
      <c r="U274" s="1">
        <f t="shared" si="41"/>
        <v>3687.86</v>
      </c>
      <c r="V274" s="1">
        <v>7704</v>
      </c>
      <c r="W274" s="25" t="s">
        <v>315</v>
      </c>
      <c r="X274" s="35">
        <v>1</v>
      </c>
    </row>
    <row r="275" spans="1:24" s="61" customFormat="1" x14ac:dyDescent="0.25">
      <c r="A275" s="31">
        <v>14</v>
      </c>
      <c r="B275" s="2" t="s">
        <v>489</v>
      </c>
      <c r="C275" s="27">
        <v>1917</v>
      </c>
      <c r="D275" s="112"/>
      <c r="E275" s="112"/>
      <c r="F275" s="24" t="s">
        <v>326</v>
      </c>
      <c r="G275" s="27">
        <v>2</v>
      </c>
      <c r="H275" s="27">
        <v>1</v>
      </c>
      <c r="I275" s="28">
        <v>350.2</v>
      </c>
      <c r="J275" s="1">
        <v>276.3</v>
      </c>
      <c r="K275" s="1">
        <v>0</v>
      </c>
      <c r="L275" s="1">
        <v>276.3</v>
      </c>
      <c r="M275" s="1">
        <v>232.8</v>
      </c>
      <c r="N275" s="116">
        <v>7</v>
      </c>
      <c r="O275" s="1">
        <f>'форма 3'!C275</f>
        <v>1055364.9099999999</v>
      </c>
      <c r="P275" s="1">
        <v>0</v>
      </c>
      <c r="Q275" s="1">
        <v>0</v>
      </c>
      <c r="R275" s="1">
        <v>0</v>
      </c>
      <c r="S275" s="1">
        <f t="shared" si="40"/>
        <v>1008137.61</v>
      </c>
      <c r="T275" s="1">
        <v>47227.3</v>
      </c>
      <c r="U275" s="1">
        <f t="shared" si="41"/>
        <v>3819.63</v>
      </c>
      <c r="V275" s="1">
        <v>3923</v>
      </c>
      <c r="W275" s="25" t="s">
        <v>315</v>
      </c>
      <c r="X275" s="35">
        <v>1</v>
      </c>
    </row>
    <row r="276" spans="1:24" s="61" customFormat="1" x14ac:dyDescent="0.25">
      <c r="A276" s="31">
        <v>15</v>
      </c>
      <c r="B276" s="2" t="s">
        <v>430</v>
      </c>
      <c r="C276" s="27">
        <v>1955</v>
      </c>
      <c r="D276" s="112"/>
      <c r="E276" s="112"/>
      <c r="F276" s="24" t="s">
        <v>326</v>
      </c>
      <c r="G276" s="27">
        <v>2</v>
      </c>
      <c r="H276" s="27">
        <v>2</v>
      </c>
      <c r="I276" s="28">
        <v>590</v>
      </c>
      <c r="J276" s="1">
        <f t="shared" si="39"/>
        <v>440.5</v>
      </c>
      <c r="K276" s="1">
        <v>0</v>
      </c>
      <c r="L276" s="1">
        <v>440.5</v>
      </c>
      <c r="M276" s="1">
        <v>356.2</v>
      </c>
      <c r="N276" s="116">
        <v>16</v>
      </c>
      <c r="O276" s="1">
        <f>'форма 3'!C276</f>
        <v>2588058.4300000002</v>
      </c>
      <c r="P276" s="1">
        <v>0</v>
      </c>
      <c r="Q276" s="1">
        <v>0</v>
      </c>
      <c r="R276" s="1">
        <v>0</v>
      </c>
      <c r="S276" s="1">
        <f t="shared" si="40"/>
        <v>2472243.5099999998</v>
      </c>
      <c r="T276" s="1">
        <v>115814.92</v>
      </c>
      <c r="U276" s="1">
        <f t="shared" si="41"/>
        <v>5875.27</v>
      </c>
      <c r="V276" s="1">
        <v>7539</v>
      </c>
      <c r="W276" s="25" t="s">
        <v>315</v>
      </c>
      <c r="X276" s="35">
        <v>1</v>
      </c>
    </row>
    <row r="277" spans="1:24" s="61" customFormat="1" x14ac:dyDescent="0.25">
      <c r="A277" s="31">
        <v>16</v>
      </c>
      <c r="B277" s="2" t="s">
        <v>434</v>
      </c>
      <c r="C277" s="27">
        <v>1955</v>
      </c>
      <c r="D277" s="112"/>
      <c r="E277" s="112"/>
      <c r="F277" s="24" t="s">
        <v>326</v>
      </c>
      <c r="G277" s="27">
        <v>2</v>
      </c>
      <c r="H277" s="27">
        <v>2</v>
      </c>
      <c r="I277" s="28">
        <v>426.4</v>
      </c>
      <c r="J277" s="1">
        <f t="shared" si="39"/>
        <v>406.1</v>
      </c>
      <c r="K277" s="1">
        <v>0</v>
      </c>
      <c r="L277" s="1">
        <v>406.1</v>
      </c>
      <c r="M277" s="1">
        <v>328.1</v>
      </c>
      <c r="N277" s="116">
        <v>21</v>
      </c>
      <c r="O277" s="1">
        <f>'форма 3'!C277</f>
        <v>1622077.61</v>
      </c>
      <c r="P277" s="1">
        <v>0</v>
      </c>
      <c r="Q277" s="1">
        <v>0</v>
      </c>
      <c r="R277" s="1">
        <v>0</v>
      </c>
      <c r="S277" s="1">
        <f t="shared" si="40"/>
        <v>1549490.07</v>
      </c>
      <c r="T277" s="1">
        <v>72587.539999999994</v>
      </c>
      <c r="U277" s="1">
        <f t="shared" si="41"/>
        <v>3994.28</v>
      </c>
      <c r="V277" s="1">
        <v>7539</v>
      </c>
      <c r="W277" s="25" t="s">
        <v>315</v>
      </c>
      <c r="X277" s="35">
        <v>1</v>
      </c>
    </row>
    <row r="278" spans="1:24" s="61" customFormat="1" x14ac:dyDescent="0.25">
      <c r="A278" s="31">
        <v>17</v>
      </c>
      <c r="B278" s="2" t="s">
        <v>164</v>
      </c>
      <c r="C278" s="27">
        <v>1933</v>
      </c>
      <c r="D278" s="112"/>
      <c r="E278" s="27"/>
      <c r="F278" s="24" t="s">
        <v>326</v>
      </c>
      <c r="G278" s="27">
        <v>2</v>
      </c>
      <c r="H278" s="27">
        <v>2</v>
      </c>
      <c r="I278" s="28">
        <v>498.8</v>
      </c>
      <c r="J278" s="1">
        <f t="shared" si="39"/>
        <v>390.6</v>
      </c>
      <c r="K278" s="1">
        <v>0</v>
      </c>
      <c r="L278" s="1">
        <v>390.6</v>
      </c>
      <c r="M278" s="1">
        <v>106.4</v>
      </c>
      <c r="N278" s="32">
        <v>21</v>
      </c>
      <c r="O278" s="1">
        <f>'форма 3'!C278</f>
        <v>2627506.0299999998</v>
      </c>
      <c r="P278" s="1">
        <v>0</v>
      </c>
      <c r="Q278" s="1">
        <v>0</v>
      </c>
      <c r="R278" s="1">
        <v>0</v>
      </c>
      <c r="S278" s="1">
        <f t="shared" si="40"/>
        <v>2509925.84</v>
      </c>
      <c r="T278" s="1">
        <v>117580.19</v>
      </c>
      <c r="U278" s="1">
        <f t="shared" si="41"/>
        <v>6726.85</v>
      </c>
      <c r="V278" s="1">
        <v>7539</v>
      </c>
      <c r="W278" s="25" t="s">
        <v>315</v>
      </c>
      <c r="X278" s="35">
        <v>1</v>
      </c>
    </row>
    <row r="279" spans="1:24" s="22" customFormat="1" x14ac:dyDescent="0.25">
      <c r="A279" s="201" t="s">
        <v>436</v>
      </c>
      <c r="B279" s="201"/>
      <c r="C279" s="27" t="s">
        <v>16</v>
      </c>
      <c r="D279" s="27" t="s">
        <v>16</v>
      </c>
      <c r="E279" s="27" t="s">
        <v>16</v>
      </c>
      <c r="F279" s="27" t="s">
        <v>16</v>
      </c>
      <c r="G279" s="27" t="s">
        <v>16</v>
      </c>
      <c r="H279" s="27" t="s">
        <v>16</v>
      </c>
      <c r="I279" s="28">
        <f t="shared" ref="I279:T279" si="42">SUM(I280:I280)</f>
        <v>398.7</v>
      </c>
      <c r="J279" s="28">
        <f t="shared" si="42"/>
        <v>354.8</v>
      </c>
      <c r="K279" s="28">
        <f t="shared" si="42"/>
        <v>0</v>
      </c>
      <c r="L279" s="28">
        <f t="shared" si="42"/>
        <v>354.8</v>
      </c>
      <c r="M279" s="28">
        <f t="shared" si="42"/>
        <v>354.8</v>
      </c>
      <c r="N279" s="32">
        <f t="shared" si="42"/>
        <v>23</v>
      </c>
      <c r="O279" s="28">
        <f t="shared" si="42"/>
        <v>2035864.44</v>
      </c>
      <c r="P279" s="28">
        <f t="shared" si="42"/>
        <v>0</v>
      </c>
      <c r="Q279" s="28">
        <f t="shared" si="42"/>
        <v>0</v>
      </c>
      <c r="R279" s="28">
        <f t="shared" si="42"/>
        <v>0</v>
      </c>
      <c r="S279" s="28">
        <f t="shared" si="42"/>
        <v>1914135.99</v>
      </c>
      <c r="T279" s="28">
        <f t="shared" si="42"/>
        <v>121728.45</v>
      </c>
      <c r="U279" s="1" t="s">
        <v>16</v>
      </c>
      <c r="V279" s="1" t="s">
        <v>16</v>
      </c>
      <c r="W279" s="1" t="s">
        <v>16</v>
      </c>
      <c r="X279" s="1" t="s">
        <v>16</v>
      </c>
    </row>
    <row r="280" spans="1:24" s="22" customFormat="1" x14ac:dyDescent="0.25">
      <c r="A280" s="31">
        <v>1</v>
      </c>
      <c r="B280" s="117" t="s">
        <v>440</v>
      </c>
      <c r="C280" s="180">
        <v>1961</v>
      </c>
      <c r="D280" s="180"/>
      <c r="E280" s="180"/>
      <c r="F280" s="24" t="s">
        <v>327</v>
      </c>
      <c r="G280" s="180">
        <v>2</v>
      </c>
      <c r="H280" s="180">
        <v>1</v>
      </c>
      <c r="I280" s="118">
        <v>398.7</v>
      </c>
      <c r="J280" s="1">
        <f t="shared" si="39"/>
        <v>354.8</v>
      </c>
      <c r="K280" s="119">
        <v>0</v>
      </c>
      <c r="L280" s="1">
        <v>354.8</v>
      </c>
      <c r="M280" s="1">
        <v>354.8</v>
      </c>
      <c r="N280" s="120">
        <v>23</v>
      </c>
      <c r="O280" s="1">
        <f>'форма 3'!C280</f>
        <v>2035864.44</v>
      </c>
      <c r="P280" s="1">
        <v>0</v>
      </c>
      <c r="Q280" s="1">
        <v>0</v>
      </c>
      <c r="R280" s="1">
        <v>0</v>
      </c>
      <c r="S280" s="1">
        <f>O280-P280-Q280-R280-T280</f>
        <v>1914135.99</v>
      </c>
      <c r="T280" s="1">
        <v>121728.45</v>
      </c>
      <c r="U280" s="1">
        <f t="shared" si="41"/>
        <v>5738.06</v>
      </c>
      <c r="V280" s="26">
        <v>7539</v>
      </c>
      <c r="W280" s="25" t="s">
        <v>315</v>
      </c>
      <c r="X280" s="35">
        <v>1</v>
      </c>
    </row>
    <row r="281" spans="1:24" s="22" customFormat="1" x14ac:dyDescent="0.25">
      <c r="A281" s="200" t="s">
        <v>377</v>
      </c>
      <c r="B281" s="200"/>
      <c r="C281" s="126" t="s">
        <v>16</v>
      </c>
      <c r="D281" s="126" t="s">
        <v>16</v>
      </c>
      <c r="E281" s="126" t="s">
        <v>16</v>
      </c>
      <c r="F281" s="126" t="s">
        <v>16</v>
      </c>
      <c r="G281" s="126" t="s">
        <v>16</v>
      </c>
      <c r="H281" s="126" t="s">
        <v>16</v>
      </c>
      <c r="I281" s="127">
        <f t="shared" ref="I281:T281" si="43">SUM(I282:I282)</f>
        <v>368</v>
      </c>
      <c r="J281" s="77">
        <f t="shared" si="43"/>
        <v>362.1</v>
      </c>
      <c r="K281" s="77">
        <f t="shared" si="43"/>
        <v>0</v>
      </c>
      <c r="L281" s="77">
        <f t="shared" si="43"/>
        <v>362.1</v>
      </c>
      <c r="M281" s="77">
        <f t="shared" si="43"/>
        <v>89.6</v>
      </c>
      <c r="N281" s="128">
        <f t="shared" si="43"/>
        <v>13</v>
      </c>
      <c r="O281" s="77">
        <f t="shared" si="43"/>
        <v>2210177.4300000002</v>
      </c>
      <c r="P281" s="77">
        <f t="shared" si="43"/>
        <v>0</v>
      </c>
      <c r="Q281" s="77">
        <f t="shared" si="43"/>
        <v>0</v>
      </c>
      <c r="R281" s="77">
        <f t="shared" si="43"/>
        <v>0</v>
      </c>
      <c r="S281" s="77">
        <f t="shared" si="43"/>
        <v>2040419.06</v>
      </c>
      <c r="T281" s="77">
        <f t="shared" si="43"/>
        <v>169758.37</v>
      </c>
      <c r="U281" s="1" t="s">
        <v>16</v>
      </c>
      <c r="V281" s="129" t="s">
        <v>16</v>
      </c>
      <c r="W281" s="129" t="s">
        <v>16</v>
      </c>
      <c r="X281" s="1" t="s">
        <v>16</v>
      </c>
    </row>
    <row r="282" spans="1:24" s="22" customFormat="1" x14ac:dyDescent="0.25">
      <c r="A282" s="31">
        <v>1</v>
      </c>
      <c r="B282" s="2" t="s">
        <v>378</v>
      </c>
      <c r="C282" s="27">
        <v>1969</v>
      </c>
      <c r="D282" s="112"/>
      <c r="E282" s="112"/>
      <c r="F282" s="24" t="s">
        <v>326</v>
      </c>
      <c r="G282" s="27">
        <v>2</v>
      </c>
      <c r="H282" s="27">
        <v>2</v>
      </c>
      <c r="I282" s="28">
        <v>368</v>
      </c>
      <c r="J282" s="1">
        <v>362.1</v>
      </c>
      <c r="K282" s="1">
        <v>0</v>
      </c>
      <c r="L282" s="1">
        <v>362.1</v>
      </c>
      <c r="M282" s="1">
        <v>89.6</v>
      </c>
      <c r="N282" s="32">
        <v>13</v>
      </c>
      <c r="O282" s="129">
        <f>'форма 3'!C282</f>
        <v>2210177.4300000002</v>
      </c>
      <c r="P282" s="1">
        <v>0</v>
      </c>
      <c r="Q282" s="1">
        <v>0</v>
      </c>
      <c r="R282" s="1">
        <v>0</v>
      </c>
      <c r="S282" s="1">
        <f>O282-P282-Q282-R282-T282</f>
        <v>2040419.06</v>
      </c>
      <c r="T282" s="1">
        <v>169758.37</v>
      </c>
      <c r="U282" s="124">
        <f>O282/J282</f>
        <v>6103.78</v>
      </c>
      <c r="V282" s="1">
        <v>7066</v>
      </c>
      <c r="W282" s="25" t="s">
        <v>315</v>
      </c>
      <c r="X282" s="35">
        <v>1</v>
      </c>
    </row>
    <row r="283" spans="1:24" s="22" customFormat="1" x14ac:dyDescent="0.25">
      <c r="A283" s="201" t="s">
        <v>25</v>
      </c>
      <c r="B283" s="201"/>
      <c r="C283" s="27" t="s">
        <v>16</v>
      </c>
      <c r="D283" s="27" t="s">
        <v>16</v>
      </c>
      <c r="E283" s="27" t="s">
        <v>16</v>
      </c>
      <c r="F283" s="27" t="s">
        <v>16</v>
      </c>
      <c r="G283" s="27" t="s">
        <v>16</v>
      </c>
      <c r="H283" s="27" t="s">
        <v>16</v>
      </c>
      <c r="I283" s="28">
        <f>SUM(I284:I291)</f>
        <v>18412.45</v>
      </c>
      <c r="J283" s="29">
        <f t="shared" ref="J283:T283" si="44">SUM(J284:J291)</f>
        <v>15138.15</v>
      </c>
      <c r="K283" s="29">
        <f t="shared" si="44"/>
        <v>0</v>
      </c>
      <c r="L283" s="29">
        <f t="shared" si="44"/>
        <v>15138.15</v>
      </c>
      <c r="M283" s="29">
        <f t="shared" si="44"/>
        <v>12716.35</v>
      </c>
      <c r="N283" s="30">
        <f t="shared" si="44"/>
        <v>700</v>
      </c>
      <c r="O283" s="29">
        <f t="shared" si="44"/>
        <v>23806005.140000001</v>
      </c>
      <c r="P283" s="29">
        <f t="shared" si="44"/>
        <v>0</v>
      </c>
      <c r="Q283" s="29">
        <f t="shared" si="44"/>
        <v>0</v>
      </c>
      <c r="R283" s="29">
        <f t="shared" si="44"/>
        <v>0</v>
      </c>
      <c r="S283" s="29">
        <f t="shared" si="44"/>
        <v>22265246.789999999</v>
      </c>
      <c r="T283" s="1">
        <f t="shared" si="44"/>
        <v>1540758.35</v>
      </c>
      <c r="U283" s="1" t="s">
        <v>16</v>
      </c>
      <c r="V283" s="1" t="s">
        <v>16</v>
      </c>
      <c r="W283" s="1" t="s">
        <v>16</v>
      </c>
      <c r="X283" s="1" t="s">
        <v>16</v>
      </c>
    </row>
    <row r="284" spans="1:24" s="22" customFormat="1" x14ac:dyDescent="0.25">
      <c r="A284" s="12">
        <v>1</v>
      </c>
      <c r="B284" s="2" t="s">
        <v>165</v>
      </c>
      <c r="C284" s="27">
        <v>1976</v>
      </c>
      <c r="D284" s="27">
        <v>2008</v>
      </c>
      <c r="E284" s="27" t="s">
        <v>56</v>
      </c>
      <c r="F284" s="24" t="s">
        <v>325</v>
      </c>
      <c r="G284" s="27">
        <v>5</v>
      </c>
      <c r="H284" s="27">
        <v>4</v>
      </c>
      <c r="I284" s="28">
        <v>2719</v>
      </c>
      <c r="J284" s="1">
        <f t="shared" ref="J284:J291" si="45">SUM(K284:L284)</f>
        <v>2715.3</v>
      </c>
      <c r="K284" s="1">
        <v>0</v>
      </c>
      <c r="L284" s="1">
        <v>2715.3</v>
      </c>
      <c r="M284" s="1">
        <v>2593.9</v>
      </c>
      <c r="N284" s="32">
        <v>124</v>
      </c>
      <c r="O284" s="1">
        <f>'форма 3'!C284</f>
        <v>5369193.3799999999</v>
      </c>
      <c r="P284" s="1">
        <v>0</v>
      </c>
      <c r="Q284" s="1">
        <v>0</v>
      </c>
      <c r="R284" s="1">
        <v>0</v>
      </c>
      <c r="S284" s="1">
        <f t="shared" ref="S284:S291" si="46">O284-P284-Q284-R284-T284</f>
        <v>5021691.59</v>
      </c>
      <c r="T284" s="1">
        <v>347501.79</v>
      </c>
      <c r="U284" s="1">
        <f>O284/J284</f>
        <v>1977.38</v>
      </c>
      <c r="V284" s="1">
        <v>2831</v>
      </c>
      <c r="W284" s="25" t="s">
        <v>315</v>
      </c>
      <c r="X284" s="35">
        <v>1</v>
      </c>
    </row>
    <row r="285" spans="1:24" s="22" customFormat="1" x14ac:dyDescent="0.25">
      <c r="A285" s="31">
        <v>2</v>
      </c>
      <c r="B285" s="2" t="s">
        <v>554</v>
      </c>
      <c r="C285" s="27">
        <v>1970</v>
      </c>
      <c r="D285" s="27"/>
      <c r="E285" s="27"/>
      <c r="F285" s="24" t="s">
        <v>327</v>
      </c>
      <c r="G285" s="27">
        <v>3</v>
      </c>
      <c r="H285" s="27">
        <v>2</v>
      </c>
      <c r="I285" s="28">
        <v>1404.5</v>
      </c>
      <c r="J285" s="1">
        <f t="shared" si="45"/>
        <v>970.8</v>
      </c>
      <c r="K285" s="1">
        <v>0</v>
      </c>
      <c r="L285" s="1">
        <v>970.8</v>
      </c>
      <c r="M285" s="1">
        <v>840.2</v>
      </c>
      <c r="N285" s="32">
        <v>60</v>
      </c>
      <c r="O285" s="1">
        <f>'форма 3'!C285</f>
        <v>204838.8</v>
      </c>
      <c r="P285" s="1">
        <v>0</v>
      </c>
      <c r="Q285" s="1">
        <v>0</v>
      </c>
      <c r="R285" s="1">
        <v>0</v>
      </c>
      <c r="S285" s="1">
        <f t="shared" si="46"/>
        <v>191581.34</v>
      </c>
      <c r="T285" s="1">
        <v>13257.46</v>
      </c>
      <c r="U285" s="1">
        <f>O285/J285</f>
        <v>211</v>
      </c>
      <c r="V285" s="1">
        <v>211</v>
      </c>
      <c r="W285" s="25" t="s">
        <v>315</v>
      </c>
      <c r="X285" s="35">
        <v>1</v>
      </c>
    </row>
    <row r="286" spans="1:24" s="22" customFormat="1" x14ac:dyDescent="0.25">
      <c r="A286" s="31">
        <v>3</v>
      </c>
      <c r="B286" s="2" t="s">
        <v>555</v>
      </c>
      <c r="C286" s="27">
        <v>1971</v>
      </c>
      <c r="D286" s="27"/>
      <c r="E286" s="27"/>
      <c r="F286" s="24" t="s">
        <v>327</v>
      </c>
      <c r="G286" s="27">
        <v>3</v>
      </c>
      <c r="H286" s="27">
        <v>3</v>
      </c>
      <c r="I286" s="28">
        <v>2010.5</v>
      </c>
      <c r="J286" s="1">
        <f t="shared" si="45"/>
        <v>1388.8</v>
      </c>
      <c r="K286" s="1">
        <v>0</v>
      </c>
      <c r="L286" s="1">
        <v>1388.8</v>
      </c>
      <c r="M286" s="1">
        <v>1300.3</v>
      </c>
      <c r="N286" s="32">
        <v>66</v>
      </c>
      <c r="O286" s="1">
        <f>'форма 3'!C286</f>
        <v>293036.79999999999</v>
      </c>
      <c r="P286" s="1">
        <v>0</v>
      </c>
      <c r="Q286" s="1">
        <v>0</v>
      </c>
      <c r="R286" s="1">
        <v>0</v>
      </c>
      <c r="S286" s="1">
        <f t="shared" si="46"/>
        <v>274071.03999999998</v>
      </c>
      <c r="T286" s="1">
        <v>18965.759999999998</v>
      </c>
      <c r="U286" s="1">
        <f t="shared" ref="U286:U291" si="47">O286/J286</f>
        <v>211</v>
      </c>
      <c r="V286" s="1">
        <v>211</v>
      </c>
      <c r="W286" s="25" t="s">
        <v>315</v>
      </c>
      <c r="X286" s="35">
        <v>1</v>
      </c>
    </row>
    <row r="287" spans="1:24" s="22" customFormat="1" x14ac:dyDescent="0.25">
      <c r="A287" s="12">
        <v>4</v>
      </c>
      <c r="B287" s="69" t="s">
        <v>166</v>
      </c>
      <c r="C287" s="27">
        <v>1993</v>
      </c>
      <c r="D287" s="27"/>
      <c r="E287" s="27"/>
      <c r="F287" s="24" t="s">
        <v>325</v>
      </c>
      <c r="G287" s="27">
        <v>5</v>
      </c>
      <c r="H287" s="27">
        <v>6</v>
      </c>
      <c r="I287" s="28">
        <v>5797.2</v>
      </c>
      <c r="J287" s="1">
        <f t="shared" si="45"/>
        <v>4206.7</v>
      </c>
      <c r="K287" s="1">
        <v>0</v>
      </c>
      <c r="L287" s="1">
        <v>4206.7</v>
      </c>
      <c r="M287" s="1">
        <v>4206.7</v>
      </c>
      <c r="N287" s="32">
        <v>203</v>
      </c>
      <c r="O287" s="1">
        <f>'форма 3'!C287</f>
        <v>6541644.0099999998</v>
      </c>
      <c r="P287" s="1">
        <v>0</v>
      </c>
      <c r="Q287" s="1">
        <v>0</v>
      </c>
      <c r="R287" s="1">
        <v>0</v>
      </c>
      <c r="S287" s="1">
        <f t="shared" si="46"/>
        <v>6118259.5599999996</v>
      </c>
      <c r="T287" s="1">
        <v>423384.45</v>
      </c>
      <c r="U287" s="1">
        <f t="shared" si="47"/>
        <v>1555.05</v>
      </c>
      <c r="V287" s="1">
        <v>2831</v>
      </c>
      <c r="W287" s="25" t="s">
        <v>315</v>
      </c>
      <c r="X287" s="35">
        <v>1</v>
      </c>
    </row>
    <row r="288" spans="1:24" s="22" customFormat="1" x14ac:dyDescent="0.25">
      <c r="A288" s="31">
        <v>5</v>
      </c>
      <c r="B288" s="69" t="s">
        <v>556</v>
      </c>
      <c r="C288" s="27">
        <v>1963</v>
      </c>
      <c r="D288" s="27"/>
      <c r="E288" s="27"/>
      <c r="F288" s="24" t="s">
        <v>327</v>
      </c>
      <c r="G288" s="27">
        <v>3</v>
      </c>
      <c r="H288" s="27">
        <v>2</v>
      </c>
      <c r="I288" s="28">
        <v>973.6</v>
      </c>
      <c r="J288" s="1">
        <f t="shared" si="45"/>
        <v>834</v>
      </c>
      <c r="K288" s="1">
        <v>0</v>
      </c>
      <c r="L288" s="1">
        <v>834</v>
      </c>
      <c r="M288" s="1">
        <v>834</v>
      </c>
      <c r="N288" s="32">
        <v>69</v>
      </c>
      <c r="O288" s="1">
        <f>'форма 3'!C288</f>
        <v>4119126</v>
      </c>
      <c r="P288" s="1">
        <v>0</v>
      </c>
      <c r="Q288" s="1">
        <v>0</v>
      </c>
      <c r="R288" s="1">
        <v>0</v>
      </c>
      <c r="S288" s="1">
        <f t="shared" si="46"/>
        <v>3852530.33</v>
      </c>
      <c r="T288" s="1">
        <v>266595.67</v>
      </c>
      <c r="U288" s="1">
        <f t="shared" si="47"/>
        <v>4939</v>
      </c>
      <c r="V288" s="1">
        <v>4939</v>
      </c>
      <c r="W288" s="25" t="s">
        <v>315</v>
      </c>
      <c r="X288" s="35">
        <v>1</v>
      </c>
    </row>
    <row r="289" spans="1:24" s="22" customFormat="1" x14ac:dyDescent="0.25">
      <c r="A289" s="31">
        <v>6</v>
      </c>
      <c r="B289" s="69" t="s">
        <v>557</v>
      </c>
      <c r="C289" s="27">
        <v>1956</v>
      </c>
      <c r="D289" s="27"/>
      <c r="E289" s="27"/>
      <c r="F289" s="24" t="s">
        <v>326</v>
      </c>
      <c r="G289" s="27">
        <v>2</v>
      </c>
      <c r="H289" s="27">
        <v>2</v>
      </c>
      <c r="I289" s="28">
        <v>557.5</v>
      </c>
      <c r="J289" s="1">
        <f t="shared" si="45"/>
        <v>507.5</v>
      </c>
      <c r="K289" s="1">
        <v>0</v>
      </c>
      <c r="L289" s="1">
        <v>507.5</v>
      </c>
      <c r="M289" s="1">
        <v>0</v>
      </c>
      <c r="N289" s="32">
        <v>24</v>
      </c>
      <c r="O289" s="1">
        <f>'форма 3'!C289</f>
        <v>3714900</v>
      </c>
      <c r="P289" s="1">
        <v>0</v>
      </c>
      <c r="Q289" s="1">
        <v>0</v>
      </c>
      <c r="R289" s="1">
        <v>0</v>
      </c>
      <c r="S289" s="1">
        <f t="shared" si="46"/>
        <v>3474466.41</v>
      </c>
      <c r="T289" s="1">
        <v>240433.59</v>
      </c>
      <c r="U289" s="1">
        <f t="shared" si="47"/>
        <v>7320</v>
      </c>
      <c r="V289" s="1">
        <v>7320</v>
      </c>
      <c r="W289" s="25" t="s">
        <v>315</v>
      </c>
      <c r="X289" s="35">
        <v>1</v>
      </c>
    </row>
    <row r="290" spans="1:24" s="22" customFormat="1" ht="15.75" x14ac:dyDescent="0.25">
      <c r="A290" s="12">
        <v>7</v>
      </c>
      <c r="B290" s="69" t="s">
        <v>167</v>
      </c>
      <c r="C290" s="188">
        <v>1990</v>
      </c>
      <c r="D290" s="62"/>
      <c r="E290" s="54"/>
      <c r="F290" s="24" t="s">
        <v>325</v>
      </c>
      <c r="G290" s="27">
        <v>5</v>
      </c>
      <c r="H290" s="27">
        <v>3</v>
      </c>
      <c r="I290" s="28">
        <v>2232.4499999999998</v>
      </c>
      <c r="J290" s="1">
        <f t="shared" si="45"/>
        <v>1990.95</v>
      </c>
      <c r="K290" s="1">
        <v>0</v>
      </c>
      <c r="L290" s="1">
        <v>1990.95</v>
      </c>
      <c r="M290" s="1">
        <v>1928.13</v>
      </c>
      <c r="N290" s="32">
        <v>77</v>
      </c>
      <c r="O290" s="1">
        <f>'форма 3'!C290</f>
        <v>3030681.05</v>
      </c>
      <c r="P290" s="1">
        <v>0</v>
      </c>
      <c r="Q290" s="1">
        <v>0</v>
      </c>
      <c r="R290" s="1">
        <v>0</v>
      </c>
      <c r="S290" s="1">
        <f t="shared" si="46"/>
        <v>2834531.08</v>
      </c>
      <c r="T290" s="1">
        <v>196149.97</v>
      </c>
      <c r="U290" s="1">
        <f t="shared" si="47"/>
        <v>1522.23</v>
      </c>
      <c r="V290" s="1">
        <v>2831</v>
      </c>
      <c r="W290" s="25" t="s">
        <v>315</v>
      </c>
      <c r="X290" s="35">
        <v>1</v>
      </c>
    </row>
    <row r="291" spans="1:24" s="22" customFormat="1" ht="15.75" x14ac:dyDescent="0.25">
      <c r="A291" s="31">
        <v>8</v>
      </c>
      <c r="B291" s="69" t="s">
        <v>558</v>
      </c>
      <c r="C291" s="188">
        <v>1963</v>
      </c>
      <c r="D291" s="62"/>
      <c r="E291" s="54"/>
      <c r="F291" s="24" t="s">
        <v>327</v>
      </c>
      <c r="G291" s="27">
        <v>4</v>
      </c>
      <c r="H291" s="27">
        <v>4</v>
      </c>
      <c r="I291" s="28">
        <v>2717.7</v>
      </c>
      <c r="J291" s="1">
        <f t="shared" si="45"/>
        <v>2524.1</v>
      </c>
      <c r="K291" s="1">
        <v>0</v>
      </c>
      <c r="L291" s="1">
        <v>2524.1</v>
      </c>
      <c r="M291" s="1">
        <v>1013.12</v>
      </c>
      <c r="N291" s="32">
        <v>77</v>
      </c>
      <c r="O291" s="1">
        <f>'форма 3'!C291</f>
        <v>532585.1</v>
      </c>
      <c r="P291" s="1">
        <v>0</v>
      </c>
      <c r="Q291" s="1">
        <v>0</v>
      </c>
      <c r="R291" s="1">
        <v>0</v>
      </c>
      <c r="S291" s="1">
        <f t="shared" si="46"/>
        <v>498115.44</v>
      </c>
      <c r="T291" s="1">
        <v>34469.660000000003</v>
      </c>
      <c r="U291" s="1">
        <f t="shared" si="47"/>
        <v>211</v>
      </c>
      <c r="V291" s="1">
        <v>211</v>
      </c>
      <c r="W291" s="25" t="s">
        <v>315</v>
      </c>
      <c r="X291" s="35">
        <v>1</v>
      </c>
    </row>
    <row r="292" spans="1:24" s="22" customFormat="1" x14ac:dyDescent="0.25">
      <c r="A292" s="199" t="s">
        <v>460</v>
      </c>
      <c r="B292" s="199"/>
      <c r="C292" s="39" t="s">
        <v>16</v>
      </c>
      <c r="D292" s="39" t="s">
        <v>16</v>
      </c>
      <c r="E292" s="39" t="s">
        <v>16</v>
      </c>
      <c r="F292" s="20" t="s">
        <v>16</v>
      </c>
      <c r="G292" s="20" t="s">
        <v>16</v>
      </c>
      <c r="H292" s="20" t="s">
        <v>16</v>
      </c>
      <c r="I292" s="1">
        <f>SUM(I293:I295)</f>
        <v>2873.7</v>
      </c>
      <c r="J292" s="1">
        <f t="shared" ref="J292:T292" si="48">SUM(J293:J295)</f>
        <v>2502.6</v>
      </c>
      <c r="K292" s="1">
        <f t="shared" si="48"/>
        <v>0</v>
      </c>
      <c r="L292" s="1">
        <f t="shared" si="48"/>
        <v>2502.6</v>
      </c>
      <c r="M292" s="1">
        <f t="shared" si="48"/>
        <v>1916</v>
      </c>
      <c r="N292" s="21">
        <f t="shared" si="48"/>
        <v>185</v>
      </c>
      <c r="O292" s="29">
        <f t="shared" si="48"/>
        <v>7831126.3300000001</v>
      </c>
      <c r="P292" s="29">
        <f t="shared" si="48"/>
        <v>0</v>
      </c>
      <c r="Q292" s="29">
        <f t="shared" si="48"/>
        <v>0</v>
      </c>
      <c r="R292" s="29">
        <f t="shared" si="48"/>
        <v>0</v>
      </c>
      <c r="S292" s="29">
        <f t="shared" si="48"/>
        <v>7508738.4500000002</v>
      </c>
      <c r="T292" s="1">
        <f t="shared" si="48"/>
        <v>322387.88</v>
      </c>
      <c r="U292" s="1" t="s">
        <v>16</v>
      </c>
      <c r="V292" s="1" t="s">
        <v>16</v>
      </c>
      <c r="W292" s="1" t="s">
        <v>16</v>
      </c>
      <c r="X292" s="1" t="s">
        <v>16</v>
      </c>
    </row>
    <row r="293" spans="1:24" s="22" customFormat="1" x14ac:dyDescent="0.25">
      <c r="A293" s="39">
        <v>1</v>
      </c>
      <c r="B293" s="19" t="s">
        <v>464</v>
      </c>
      <c r="C293" s="99">
        <v>1983</v>
      </c>
      <c r="D293" s="23"/>
      <c r="E293" s="23"/>
      <c r="F293" s="24" t="s">
        <v>327</v>
      </c>
      <c r="G293" s="20">
        <v>2</v>
      </c>
      <c r="H293" s="20">
        <v>3</v>
      </c>
      <c r="I293" s="1">
        <v>1187.7</v>
      </c>
      <c r="J293" s="1">
        <f>SUM(K293:L293)</f>
        <v>988.9</v>
      </c>
      <c r="K293" s="1">
        <v>0</v>
      </c>
      <c r="L293" s="1">
        <v>988.9</v>
      </c>
      <c r="M293" s="1">
        <v>744.7</v>
      </c>
      <c r="N293" s="21">
        <v>94</v>
      </c>
      <c r="O293" s="1">
        <f>'форма 3'!C293</f>
        <v>238324.9</v>
      </c>
      <c r="P293" s="1">
        <v>0</v>
      </c>
      <c r="Q293" s="1">
        <v>0</v>
      </c>
      <c r="R293" s="1">
        <v>0</v>
      </c>
      <c r="S293" s="1">
        <f>O293-P293-Q293-R293-T293</f>
        <v>228513.66</v>
      </c>
      <c r="T293" s="1">
        <v>9811.24</v>
      </c>
      <c r="U293" s="1">
        <f>O293/J293</f>
        <v>241</v>
      </c>
      <c r="V293" s="1">
        <v>241</v>
      </c>
      <c r="W293" s="25" t="s">
        <v>315</v>
      </c>
      <c r="X293" s="35">
        <v>1</v>
      </c>
    </row>
    <row r="294" spans="1:24" s="22" customFormat="1" x14ac:dyDescent="0.25">
      <c r="A294" s="39">
        <v>2</v>
      </c>
      <c r="B294" s="19" t="s">
        <v>461</v>
      </c>
      <c r="C294" s="99">
        <v>1976</v>
      </c>
      <c r="D294" s="23"/>
      <c r="E294" s="23"/>
      <c r="F294" s="24" t="s">
        <v>327</v>
      </c>
      <c r="G294" s="20">
        <v>2</v>
      </c>
      <c r="H294" s="20">
        <v>3</v>
      </c>
      <c r="I294" s="1">
        <v>975.2</v>
      </c>
      <c r="J294" s="1">
        <f>SUM(K294:L294)</f>
        <v>891.7</v>
      </c>
      <c r="K294" s="1">
        <v>0</v>
      </c>
      <c r="L294" s="1">
        <v>891.7</v>
      </c>
      <c r="M294" s="1">
        <v>823.7</v>
      </c>
      <c r="N294" s="21">
        <v>49</v>
      </c>
      <c r="O294" s="1">
        <f>'форма 3'!C294</f>
        <v>4333618.5599999996</v>
      </c>
      <c r="P294" s="1">
        <v>0</v>
      </c>
      <c r="Q294" s="1">
        <v>0</v>
      </c>
      <c r="R294" s="1">
        <v>0</v>
      </c>
      <c r="S294" s="1">
        <f>O294-P294-Q294-R294-T294</f>
        <v>4155214.33</v>
      </c>
      <c r="T294" s="1">
        <v>178404.23</v>
      </c>
      <c r="U294" s="1">
        <f>O294/J294</f>
        <v>4859.95</v>
      </c>
      <c r="V294" s="1">
        <v>7066</v>
      </c>
      <c r="W294" s="25" t="s">
        <v>315</v>
      </c>
      <c r="X294" s="35">
        <v>1</v>
      </c>
    </row>
    <row r="295" spans="1:24" s="22" customFormat="1" x14ac:dyDescent="0.25">
      <c r="A295" s="39">
        <v>3</v>
      </c>
      <c r="B295" s="19" t="s">
        <v>462</v>
      </c>
      <c r="C295" s="99">
        <v>1965</v>
      </c>
      <c r="D295" s="23"/>
      <c r="E295" s="23"/>
      <c r="F295" s="24" t="s">
        <v>327</v>
      </c>
      <c r="G295" s="20">
        <v>2</v>
      </c>
      <c r="H295" s="20">
        <v>2</v>
      </c>
      <c r="I295" s="1">
        <v>710.8</v>
      </c>
      <c r="J295" s="1">
        <f>SUM(K295:L295)</f>
        <v>622</v>
      </c>
      <c r="K295" s="1">
        <v>0</v>
      </c>
      <c r="L295" s="1">
        <v>622</v>
      </c>
      <c r="M295" s="1">
        <v>347.6</v>
      </c>
      <c r="N295" s="21">
        <v>42</v>
      </c>
      <c r="O295" s="1">
        <f>'форма 3'!C295</f>
        <v>3259182.87</v>
      </c>
      <c r="P295" s="1">
        <v>0</v>
      </c>
      <c r="Q295" s="1">
        <v>0</v>
      </c>
      <c r="R295" s="1">
        <v>0</v>
      </c>
      <c r="S295" s="1">
        <f>O295-P295-Q295-R295-T295</f>
        <v>3125010.46</v>
      </c>
      <c r="T295" s="1">
        <v>134172.41</v>
      </c>
      <c r="U295" s="1">
        <f>O295/J295</f>
        <v>5239.84</v>
      </c>
      <c r="V295" s="1">
        <v>7066</v>
      </c>
      <c r="W295" s="25" t="s">
        <v>315</v>
      </c>
      <c r="X295" s="35">
        <v>1</v>
      </c>
    </row>
    <row r="296" spans="1:24" s="22" customFormat="1" x14ac:dyDescent="0.25">
      <c r="A296" s="213" t="s">
        <v>354</v>
      </c>
      <c r="B296" s="214"/>
      <c r="C296" s="39"/>
      <c r="D296" s="39"/>
      <c r="E296" s="39"/>
      <c r="F296" s="39"/>
      <c r="G296" s="39"/>
      <c r="H296" s="39"/>
      <c r="I296" s="39"/>
      <c r="J296" s="39"/>
      <c r="K296" s="39"/>
      <c r="L296" s="39"/>
      <c r="M296" s="39"/>
      <c r="N296" s="39"/>
      <c r="O296" s="39"/>
      <c r="P296" s="39"/>
      <c r="Q296" s="39"/>
      <c r="R296" s="39"/>
      <c r="S296" s="39"/>
      <c r="T296" s="39"/>
      <c r="U296" s="39"/>
      <c r="V296" s="39"/>
      <c r="W296" s="39"/>
      <c r="X296" s="39"/>
    </row>
    <row r="297" spans="1:24" s="22" customFormat="1" x14ac:dyDescent="0.25">
      <c r="A297" s="198" t="s">
        <v>30</v>
      </c>
      <c r="B297" s="198"/>
      <c r="C297" s="20" t="s">
        <v>16</v>
      </c>
      <c r="D297" s="20" t="s">
        <v>16</v>
      </c>
      <c r="E297" s="20" t="s">
        <v>16</v>
      </c>
      <c r="F297" s="20" t="s">
        <v>16</v>
      </c>
      <c r="G297" s="20" t="s">
        <v>16</v>
      </c>
      <c r="H297" s="20" t="s">
        <v>16</v>
      </c>
      <c r="I297" s="1">
        <f t="shared" ref="I297:T297" si="49">I298+I312+I315+I318+I370+I382+I459+I463+I482+I484+I486+I488</f>
        <v>611208.89</v>
      </c>
      <c r="J297" s="1">
        <f t="shared" si="49"/>
        <v>496649.23</v>
      </c>
      <c r="K297" s="1">
        <f t="shared" si="49"/>
        <v>14149.27</v>
      </c>
      <c r="L297" s="1">
        <f t="shared" si="49"/>
        <v>487079.16</v>
      </c>
      <c r="M297" s="1">
        <f t="shared" si="49"/>
        <v>446030.34</v>
      </c>
      <c r="N297" s="21">
        <f t="shared" si="49"/>
        <v>21646</v>
      </c>
      <c r="O297" s="1">
        <f t="shared" si="49"/>
        <v>759212745.73000002</v>
      </c>
      <c r="P297" s="1">
        <f t="shared" si="49"/>
        <v>0</v>
      </c>
      <c r="Q297" s="1">
        <f t="shared" si="49"/>
        <v>0</v>
      </c>
      <c r="R297" s="1">
        <f t="shared" si="49"/>
        <v>0</v>
      </c>
      <c r="S297" s="1">
        <f t="shared" si="49"/>
        <v>759212745.73000002</v>
      </c>
      <c r="T297" s="1">
        <f t="shared" si="49"/>
        <v>0</v>
      </c>
      <c r="U297" s="1" t="s">
        <v>16</v>
      </c>
      <c r="V297" s="1" t="s">
        <v>16</v>
      </c>
      <c r="W297" s="1" t="s">
        <v>16</v>
      </c>
      <c r="X297" s="1" t="s">
        <v>16</v>
      </c>
    </row>
    <row r="298" spans="1:24" s="22" customFormat="1" x14ac:dyDescent="0.25">
      <c r="A298" s="199" t="s">
        <v>26</v>
      </c>
      <c r="B298" s="199"/>
      <c r="C298" s="39" t="s">
        <v>16</v>
      </c>
      <c r="D298" s="39" t="s">
        <v>16</v>
      </c>
      <c r="E298" s="39" t="s">
        <v>16</v>
      </c>
      <c r="F298" s="20" t="s">
        <v>16</v>
      </c>
      <c r="G298" s="20" t="s">
        <v>16</v>
      </c>
      <c r="H298" s="20" t="s">
        <v>16</v>
      </c>
      <c r="I298" s="1">
        <f>SUM(I299:I311)</f>
        <v>23720.05</v>
      </c>
      <c r="J298" s="1">
        <f t="shared" ref="J298:T298" si="50">SUM(J299:J311)</f>
        <v>17479.8</v>
      </c>
      <c r="K298" s="1">
        <f t="shared" si="50"/>
        <v>165.8</v>
      </c>
      <c r="L298" s="1">
        <f t="shared" si="50"/>
        <v>17314</v>
      </c>
      <c r="M298" s="1">
        <f t="shared" si="50"/>
        <v>16617</v>
      </c>
      <c r="N298" s="21">
        <f t="shared" si="50"/>
        <v>570</v>
      </c>
      <c r="O298" s="1">
        <f t="shared" si="50"/>
        <v>24380013.460000001</v>
      </c>
      <c r="P298" s="1">
        <f t="shared" si="50"/>
        <v>0</v>
      </c>
      <c r="Q298" s="1">
        <f t="shared" si="50"/>
        <v>0</v>
      </c>
      <c r="R298" s="1">
        <f t="shared" si="50"/>
        <v>0</v>
      </c>
      <c r="S298" s="1">
        <f t="shared" si="50"/>
        <v>24380013.460000001</v>
      </c>
      <c r="T298" s="1">
        <f t="shared" si="50"/>
        <v>0</v>
      </c>
      <c r="U298" s="1" t="s">
        <v>16</v>
      </c>
      <c r="V298" s="1" t="s">
        <v>16</v>
      </c>
      <c r="W298" s="1" t="s">
        <v>16</v>
      </c>
      <c r="X298" s="1" t="s">
        <v>16</v>
      </c>
    </row>
    <row r="299" spans="1:24" s="22" customFormat="1" x14ac:dyDescent="0.25">
      <c r="A299" s="102">
        <v>1</v>
      </c>
      <c r="B299" s="106" t="s">
        <v>384</v>
      </c>
      <c r="C299" s="130">
        <v>1984</v>
      </c>
      <c r="D299" s="23"/>
      <c r="E299" s="23"/>
      <c r="F299" s="24" t="s">
        <v>328</v>
      </c>
      <c r="G299" s="24">
        <v>2</v>
      </c>
      <c r="H299" s="131">
        <v>3</v>
      </c>
      <c r="I299" s="132">
        <v>1353.3</v>
      </c>
      <c r="J299" s="132">
        <f>K299+L299</f>
        <v>846</v>
      </c>
      <c r="K299" s="132">
        <v>0</v>
      </c>
      <c r="L299" s="132">
        <v>846</v>
      </c>
      <c r="M299" s="132">
        <v>795.68</v>
      </c>
      <c r="N299" s="133">
        <v>19</v>
      </c>
      <c r="O299" s="124">
        <f>'форма 3'!C299</f>
        <v>214884</v>
      </c>
      <c r="P299" s="1">
        <v>0</v>
      </c>
      <c r="Q299" s="1">
        <v>0</v>
      </c>
      <c r="R299" s="1">
        <v>0</v>
      </c>
      <c r="S299" s="1">
        <f>O299-P299-Q299-R299-T299</f>
        <v>214884</v>
      </c>
      <c r="T299" s="1">
        <v>0</v>
      </c>
      <c r="U299" s="124">
        <f>O299/J299</f>
        <v>254</v>
      </c>
      <c r="V299" s="1">
        <v>254</v>
      </c>
      <c r="W299" s="25" t="s">
        <v>340</v>
      </c>
      <c r="X299" s="35">
        <v>1</v>
      </c>
    </row>
    <row r="300" spans="1:24" s="22" customFormat="1" x14ac:dyDescent="0.25">
      <c r="A300" s="102">
        <v>2</v>
      </c>
      <c r="B300" s="106" t="s">
        <v>339</v>
      </c>
      <c r="C300" s="130">
        <v>1962</v>
      </c>
      <c r="D300" s="23"/>
      <c r="E300" s="23"/>
      <c r="F300" s="24" t="s">
        <v>327</v>
      </c>
      <c r="G300" s="24">
        <v>2</v>
      </c>
      <c r="H300" s="131">
        <v>3</v>
      </c>
      <c r="I300" s="132">
        <v>1413.1</v>
      </c>
      <c r="J300" s="132">
        <v>988.9</v>
      </c>
      <c r="K300" s="132">
        <v>0</v>
      </c>
      <c r="L300" s="132">
        <v>988.9</v>
      </c>
      <c r="M300" s="132">
        <v>917.13</v>
      </c>
      <c r="N300" s="133">
        <v>33</v>
      </c>
      <c r="O300" s="124">
        <f>'форма 3'!C300</f>
        <v>5278377.22</v>
      </c>
      <c r="P300" s="1">
        <v>0</v>
      </c>
      <c r="Q300" s="1">
        <v>0</v>
      </c>
      <c r="R300" s="1">
        <v>0</v>
      </c>
      <c r="S300" s="1">
        <f t="shared" ref="S300:S311" si="51">O300-P300-Q300-R300-T300</f>
        <v>5278377.22</v>
      </c>
      <c r="T300" s="1">
        <v>0</v>
      </c>
      <c r="U300" s="124">
        <f t="shared" ref="U300:U311" si="52">O300/J300</f>
        <v>5337.62</v>
      </c>
      <c r="V300" s="1">
        <v>7066</v>
      </c>
      <c r="W300" s="25" t="s">
        <v>340</v>
      </c>
      <c r="X300" s="35">
        <v>1</v>
      </c>
    </row>
    <row r="301" spans="1:24" s="22" customFormat="1" x14ac:dyDescent="0.25">
      <c r="A301" s="102">
        <v>3</v>
      </c>
      <c r="B301" s="106" t="s">
        <v>341</v>
      </c>
      <c r="C301" s="130">
        <v>1972</v>
      </c>
      <c r="D301" s="23"/>
      <c r="E301" s="23"/>
      <c r="F301" s="24" t="s">
        <v>327</v>
      </c>
      <c r="G301" s="24">
        <v>2</v>
      </c>
      <c r="H301" s="131">
        <v>3</v>
      </c>
      <c r="I301" s="132">
        <v>973</v>
      </c>
      <c r="J301" s="132">
        <v>887.4</v>
      </c>
      <c r="K301" s="132">
        <v>42.1</v>
      </c>
      <c r="L301" s="132">
        <v>845.3</v>
      </c>
      <c r="M301" s="132">
        <v>845.3</v>
      </c>
      <c r="N301" s="133">
        <v>36</v>
      </c>
      <c r="O301" s="124">
        <f>'форма 3'!C301</f>
        <v>6270368.4000000004</v>
      </c>
      <c r="P301" s="1">
        <v>0</v>
      </c>
      <c r="Q301" s="1">
        <v>0</v>
      </c>
      <c r="R301" s="1">
        <v>0</v>
      </c>
      <c r="S301" s="1">
        <f t="shared" si="51"/>
        <v>6270368.4000000004</v>
      </c>
      <c r="T301" s="1">
        <v>0</v>
      </c>
      <c r="U301" s="124">
        <f t="shared" si="52"/>
        <v>7066</v>
      </c>
      <c r="V301" s="1">
        <v>7066</v>
      </c>
      <c r="W301" s="25" t="s">
        <v>340</v>
      </c>
      <c r="X301" s="35">
        <v>1</v>
      </c>
    </row>
    <row r="302" spans="1:24" s="22" customFormat="1" x14ac:dyDescent="0.25">
      <c r="A302" s="102">
        <v>4</v>
      </c>
      <c r="B302" s="106" t="s">
        <v>385</v>
      </c>
      <c r="C302" s="130">
        <v>1981</v>
      </c>
      <c r="D302" s="23"/>
      <c r="E302" s="23"/>
      <c r="F302" s="24" t="s">
        <v>327</v>
      </c>
      <c r="G302" s="24">
        <v>3</v>
      </c>
      <c r="H302" s="131">
        <v>3</v>
      </c>
      <c r="I302" s="132">
        <v>2287.61</v>
      </c>
      <c r="J302" s="132">
        <f>K302+L302</f>
        <v>1538.85</v>
      </c>
      <c r="K302" s="132">
        <v>0</v>
      </c>
      <c r="L302" s="132">
        <v>1538.85</v>
      </c>
      <c r="M302" s="132">
        <v>1538.85</v>
      </c>
      <c r="N302" s="133">
        <v>32</v>
      </c>
      <c r="O302" s="124">
        <f>'форма 3'!C302</f>
        <v>324697.34999999998</v>
      </c>
      <c r="P302" s="1">
        <v>0</v>
      </c>
      <c r="Q302" s="1">
        <v>0</v>
      </c>
      <c r="R302" s="1">
        <v>0</v>
      </c>
      <c r="S302" s="1">
        <f>O302-P302-Q302-R302-T302</f>
        <v>324697.34999999998</v>
      </c>
      <c r="T302" s="1">
        <v>0</v>
      </c>
      <c r="U302" s="124">
        <f>O302/J302</f>
        <v>211</v>
      </c>
      <c r="V302" s="1">
        <v>211</v>
      </c>
      <c r="W302" s="25" t="s">
        <v>340</v>
      </c>
      <c r="X302" s="35">
        <v>1</v>
      </c>
    </row>
    <row r="303" spans="1:24" s="22" customFormat="1" x14ac:dyDescent="0.25">
      <c r="A303" s="102">
        <v>5</v>
      </c>
      <c r="B303" s="106" t="s">
        <v>386</v>
      </c>
      <c r="C303" s="130">
        <v>1988</v>
      </c>
      <c r="D303" s="23"/>
      <c r="E303" s="23"/>
      <c r="F303" s="24" t="s">
        <v>327</v>
      </c>
      <c r="G303" s="24">
        <v>3</v>
      </c>
      <c r="H303" s="131">
        <v>3</v>
      </c>
      <c r="I303" s="132">
        <v>2594.37</v>
      </c>
      <c r="J303" s="132">
        <f>K303+L303</f>
        <v>1766.42</v>
      </c>
      <c r="K303" s="132">
        <v>0</v>
      </c>
      <c r="L303" s="132">
        <v>1766.42</v>
      </c>
      <c r="M303" s="132">
        <v>1766.42</v>
      </c>
      <c r="N303" s="133">
        <v>47</v>
      </c>
      <c r="O303" s="124">
        <f>'форма 3'!C303</f>
        <v>372714.62</v>
      </c>
      <c r="P303" s="1">
        <v>0</v>
      </c>
      <c r="Q303" s="1">
        <v>0</v>
      </c>
      <c r="R303" s="1">
        <v>0</v>
      </c>
      <c r="S303" s="1">
        <f>O303-P303-Q303-R303-T303</f>
        <v>372714.62</v>
      </c>
      <c r="T303" s="1">
        <v>0</v>
      </c>
      <c r="U303" s="124">
        <f>O303/J303</f>
        <v>211</v>
      </c>
      <c r="V303" s="1">
        <v>211</v>
      </c>
      <c r="W303" s="25" t="s">
        <v>340</v>
      </c>
      <c r="X303" s="35">
        <v>1</v>
      </c>
    </row>
    <row r="304" spans="1:24" s="22" customFormat="1" x14ac:dyDescent="0.25">
      <c r="A304" s="102">
        <v>6</v>
      </c>
      <c r="B304" s="106" t="s">
        <v>387</v>
      </c>
      <c r="C304" s="130">
        <v>1981</v>
      </c>
      <c r="D304" s="23"/>
      <c r="E304" s="23"/>
      <c r="F304" s="24" t="s">
        <v>327</v>
      </c>
      <c r="G304" s="24">
        <v>5</v>
      </c>
      <c r="H304" s="131">
        <v>6</v>
      </c>
      <c r="I304" s="132">
        <v>5453.35</v>
      </c>
      <c r="J304" s="132">
        <f>K304+L304</f>
        <v>4033.01</v>
      </c>
      <c r="K304" s="132">
        <v>75</v>
      </c>
      <c r="L304" s="132">
        <v>3958.01</v>
      </c>
      <c r="M304" s="132">
        <v>3958.01</v>
      </c>
      <c r="N304" s="133">
        <v>169</v>
      </c>
      <c r="O304" s="124">
        <f>'форма 3'!C304</f>
        <v>754172.87</v>
      </c>
      <c r="P304" s="1">
        <v>0</v>
      </c>
      <c r="Q304" s="1">
        <v>0</v>
      </c>
      <c r="R304" s="1">
        <v>0</v>
      </c>
      <c r="S304" s="1">
        <f>O304-P304-Q304-R304-T304</f>
        <v>754172.87</v>
      </c>
      <c r="T304" s="1">
        <v>0</v>
      </c>
      <c r="U304" s="124">
        <f>O304/J304</f>
        <v>187</v>
      </c>
      <c r="V304" s="1">
        <v>187</v>
      </c>
      <c r="W304" s="25" t="s">
        <v>340</v>
      </c>
      <c r="X304" s="35">
        <v>1</v>
      </c>
    </row>
    <row r="305" spans="1:24" s="22" customFormat="1" x14ac:dyDescent="0.25">
      <c r="A305" s="102">
        <v>7</v>
      </c>
      <c r="B305" s="106" t="s">
        <v>342</v>
      </c>
      <c r="C305" s="130">
        <v>1983</v>
      </c>
      <c r="D305" s="23"/>
      <c r="E305" s="23"/>
      <c r="F305" s="24" t="s">
        <v>327</v>
      </c>
      <c r="G305" s="24">
        <v>2</v>
      </c>
      <c r="H305" s="131">
        <v>2</v>
      </c>
      <c r="I305" s="132">
        <v>506.7</v>
      </c>
      <c r="J305" s="132">
        <v>429.9</v>
      </c>
      <c r="K305" s="132">
        <v>0</v>
      </c>
      <c r="L305" s="132">
        <v>429.9</v>
      </c>
      <c r="M305" s="132">
        <v>429.9</v>
      </c>
      <c r="N305" s="133">
        <v>11</v>
      </c>
      <c r="O305" s="124">
        <f>'форма 3'!C305</f>
        <v>2414203.98</v>
      </c>
      <c r="P305" s="1">
        <v>0</v>
      </c>
      <c r="Q305" s="1">
        <v>0</v>
      </c>
      <c r="R305" s="1">
        <v>0</v>
      </c>
      <c r="S305" s="1">
        <f t="shared" si="51"/>
        <v>2414203.98</v>
      </c>
      <c r="T305" s="1">
        <v>0</v>
      </c>
      <c r="U305" s="124">
        <f t="shared" si="52"/>
        <v>5615.73</v>
      </c>
      <c r="V305" s="1">
        <v>7066</v>
      </c>
      <c r="W305" s="25" t="s">
        <v>340</v>
      </c>
      <c r="X305" s="35">
        <v>1</v>
      </c>
    </row>
    <row r="306" spans="1:24" s="22" customFormat="1" x14ac:dyDescent="0.25">
      <c r="A306" s="102">
        <v>8</v>
      </c>
      <c r="B306" s="106" t="s">
        <v>343</v>
      </c>
      <c r="C306" s="130">
        <v>1981</v>
      </c>
      <c r="D306" s="23"/>
      <c r="E306" s="23"/>
      <c r="F306" s="24" t="s">
        <v>326</v>
      </c>
      <c r="G306" s="24">
        <v>2</v>
      </c>
      <c r="H306" s="131">
        <v>2</v>
      </c>
      <c r="I306" s="132">
        <v>544.70000000000005</v>
      </c>
      <c r="J306" s="132">
        <v>494.6</v>
      </c>
      <c r="K306" s="132">
        <v>0</v>
      </c>
      <c r="L306" s="132">
        <v>494.6</v>
      </c>
      <c r="M306" s="132">
        <v>494.6</v>
      </c>
      <c r="N306" s="133">
        <v>12</v>
      </c>
      <c r="O306" s="124">
        <f>'форма 3'!C306</f>
        <v>2539931.5499999998</v>
      </c>
      <c r="P306" s="1">
        <v>0</v>
      </c>
      <c r="Q306" s="1">
        <v>0</v>
      </c>
      <c r="R306" s="1">
        <v>0</v>
      </c>
      <c r="S306" s="1">
        <f t="shared" si="51"/>
        <v>2539931.5499999998</v>
      </c>
      <c r="T306" s="1">
        <v>0</v>
      </c>
      <c r="U306" s="124">
        <f t="shared" si="52"/>
        <v>5135.32</v>
      </c>
      <c r="V306" s="1">
        <v>7066</v>
      </c>
      <c r="W306" s="25" t="s">
        <v>340</v>
      </c>
      <c r="X306" s="35">
        <v>1</v>
      </c>
    </row>
    <row r="307" spans="1:24" s="22" customFormat="1" x14ac:dyDescent="0.25">
      <c r="A307" s="102">
        <v>9</v>
      </c>
      <c r="B307" s="107" t="s">
        <v>344</v>
      </c>
      <c r="C307" s="102">
        <v>1986</v>
      </c>
      <c r="D307" s="23"/>
      <c r="E307" s="23"/>
      <c r="F307" s="24" t="s">
        <v>328</v>
      </c>
      <c r="G307" s="24">
        <v>2</v>
      </c>
      <c r="H307" s="24">
        <v>2</v>
      </c>
      <c r="I307" s="104">
        <v>596.83000000000004</v>
      </c>
      <c r="J307" s="104">
        <v>517.29999999999995</v>
      </c>
      <c r="K307" s="104">
        <v>0</v>
      </c>
      <c r="L307" s="104">
        <v>517.29999999999995</v>
      </c>
      <c r="M307" s="104">
        <v>389.79</v>
      </c>
      <c r="N307" s="105">
        <v>18</v>
      </c>
      <c r="O307" s="1">
        <f>'форма 3'!C307</f>
        <v>2820990.85</v>
      </c>
      <c r="P307" s="1">
        <v>0</v>
      </c>
      <c r="Q307" s="1">
        <v>0</v>
      </c>
      <c r="R307" s="1">
        <v>0</v>
      </c>
      <c r="S307" s="1">
        <f t="shared" si="51"/>
        <v>2820990.85</v>
      </c>
      <c r="T307" s="1">
        <v>0</v>
      </c>
      <c r="U307" s="1">
        <f t="shared" si="52"/>
        <v>5453.3</v>
      </c>
      <c r="V307" s="1">
        <v>7066</v>
      </c>
      <c r="W307" s="25" t="s">
        <v>340</v>
      </c>
      <c r="X307" s="35">
        <v>1</v>
      </c>
    </row>
    <row r="308" spans="1:24" s="22" customFormat="1" x14ac:dyDescent="0.25">
      <c r="A308" s="102">
        <v>10</v>
      </c>
      <c r="B308" s="107" t="s">
        <v>369</v>
      </c>
      <c r="C308" s="102">
        <v>1990</v>
      </c>
      <c r="D308" s="23"/>
      <c r="E308" s="23"/>
      <c r="F308" s="24" t="s">
        <v>327</v>
      </c>
      <c r="G308" s="24">
        <v>5</v>
      </c>
      <c r="H308" s="24">
        <v>6</v>
      </c>
      <c r="I308" s="104">
        <v>5250.48</v>
      </c>
      <c r="J308" s="104">
        <v>4046.4</v>
      </c>
      <c r="K308" s="104">
        <v>0</v>
      </c>
      <c r="L308" s="104">
        <v>4046.4</v>
      </c>
      <c r="M308" s="104">
        <v>3684.9</v>
      </c>
      <c r="N308" s="105">
        <v>115</v>
      </c>
      <c r="O308" s="1">
        <f>'форма 3'!C308</f>
        <v>756676.8</v>
      </c>
      <c r="P308" s="1">
        <v>0</v>
      </c>
      <c r="Q308" s="1">
        <v>0</v>
      </c>
      <c r="R308" s="1">
        <v>0</v>
      </c>
      <c r="S308" s="1">
        <f>O308-P308-Q308-R308-T308</f>
        <v>756676.8</v>
      </c>
      <c r="T308" s="1">
        <v>0</v>
      </c>
      <c r="U308" s="1">
        <f>O308/J308</f>
        <v>187</v>
      </c>
      <c r="V308" s="1">
        <v>187</v>
      </c>
      <c r="W308" s="25" t="s">
        <v>340</v>
      </c>
      <c r="X308" s="35">
        <v>1</v>
      </c>
    </row>
    <row r="309" spans="1:24" s="47" customFormat="1" x14ac:dyDescent="0.25">
      <c r="A309" s="102">
        <v>11</v>
      </c>
      <c r="B309" s="107" t="s">
        <v>388</v>
      </c>
      <c r="C309" s="102">
        <v>1977</v>
      </c>
      <c r="D309" s="23"/>
      <c r="E309" s="23"/>
      <c r="F309" s="24" t="s">
        <v>327</v>
      </c>
      <c r="G309" s="24">
        <v>2</v>
      </c>
      <c r="H309" s="24">
        <v>3</v>
      </c>
      <c r="I309" s="104">
        <v>976.94</v>
      </c>
      <c r="J309" s="104">
        <f>K309+L309</f>
        <v>892.04</v>
      </c>
      <c r="K309" s="104">
        <v>0</v>
      </c>
      <c r="L309" s="104">
        <v>892.04</v>
      </c>
      <c r="M309" s="104">
        <v>892.04</v>
      </c>
      <c r="N309" s="105">
        <v>31</v>
      </c>
      <c r="O309" s="1">
        <f>'форма 3'!C309</f>
        <v>214981.64</v>
      </c>
      <c r="P309" s="1">
        <v>0</v>
      </c>
      <c r="Q309" s="1">
        <v>0</v>
      </c>
      <c r="R309" s="1">
        <v>0</v>
      </c>
      <c r="S309" s="1">
        <f>O309-P309-Q309-R309-T309</f>
        <v>214981.64</v>
      </c>
      <c r="T309" s="1">
        <v>0</v>
      </c>
      <c r="U309" s="1">
        <f>O309/J309</f>
        <v>241</v>
      </c>
      <c r="V309" s="1">
        <v>241</v>
      </c>
      <c r="W309" s="25" t="s">
        <v>340</v>
      </c>
      <c r="X309" s="35">
        <v>1</v>
      </c>
    </row>
    <row r="310" spans="1:24" s="22" customFormat="1" x14ac:dyDescent="0.25">
      <c r="A310" s="102">
        <v>12</v>
      </c>
      <c r="B310" s="106" t="s">
        <v>345</v>
      </c>
      <c r="C310" s="102">
        <v>1968</v>
      </c>
      <c r="D310" s="23"/>
      <c r="E310" s="23"/>
      <c r="F310" s="134" t="s">
        <v>327</v>
      </c>
      <c r="G310" s="24">
        <v>2</v>
      </c>
      <c r="H310" s="24">
        <v>2</v>
      </c>
      <c r="I310" s="104">
        <v>366</v>
      </c>
      <c r="J310" s="104">
        <v>317.60000000000002</v>
      </c>
      <c r="K310" s="104">
        <v>48.7</v>
      </c>
      <c r="L310" s="104">
        <v>268.89999999999998</v>
      </c>
      <c r="M310" s="104">
        <v>183</v>
      </c>
      <c r="N310" s="105">
        <v>12</v>
      </c>
      <c r="O310" s="124">
        <f>'форма 3'!C310</f>
        <v>2244161.6</v>
      </c>
      <c r="P310" s="1">
        <v>0</v>
      </c>
      <c r="Q310" s="1">
        <v>0</v>
      </c>
      <c r="R310" s="1">
        <v>0</v>
      </c>
      <c r="S310" s="1">
        <f t="shared" si="51"/>
        <v>2244161.6</v>
      </c>
      <c r="T310" s="1">
        <v>0</v>
      </c>
      <c r="U310" s="124">
        <f t="shared" si="52"/>
        <v>7066</v>
      </c>
      <c r="V310" s="1">
        <v>7066</v>
      </c>
      <c r="W310" s="25" t="s">
        <v>340</v>
      </c>
      <c r="X310" s="35">
        <v>1</v>
      </c>
    </row>
    <row r="311" spans="1:24" s="47" customFormat="1" x14ac:dyDescent="0.25">
      <c r="A311" s="102">
        <v>13</v>
      </c>
      <c r="B311" s="107" t="s">
        <v>389</v>
      </c>
      <c r="C311" s="102">
        <v>1973</v>
      </c>
      <c r="D311" s="23"/>
      <c r="E311" s="23"/>
      <c r="F311" s="24" t="s">
        <v>327</v>
      </c>
      <c r="G311" s="24">
        <v>2</v>
      </c>
      <c r="H311" s="24">
        <v>2</v>
      </c>
      <c r="I311" s="104">
        <v>1403.67</v>
      </c>
      <c r="J311" s="104">
        <f>K311+L311</f>
        <v>721.38</v>
      </c>
      <c r="K311" s="104">
        <v>0</v>
      </c>
      <c r="L311" s="104">
        <v>721.38</v>
      </c>
      <c r="M311" s="104">
        <v>721.38</v>
      </c>
      <c r="N311" s="105">
        <v>35</v>
      </c>
      <c r="O311" s="1">
        <f>'форма 3'!C311</f>
        <v>173852.58</v>
      </c>
      <c r="P311" s="1">
        <v>0</v>
      </c>
      <c r="Q311" s="1">
        <v>0</v>
      </c>
      <c r="R311" s="1">
        <v>0</v>
      </c>
      <c r="S311" s="1">
        <f t="shared" si="51"/>
        <v>173852.58</v>
      </c>
      <c r="T311" s="1">
        <v>0</v>
      </c>
      <c r="U311" s="1">
        <f t="shared" si="52"/>
        <v>241</v>
      </c>
      <c r="V311" s="1">
        <v>241</v>
      </c>
      <c r="W311" s="25" t="s">
        <v>340</v>
      </c>
      <c r="X311" s="35">
        <v>1</v>
      </c>
    </row>
    <row r="312" spans="1:24" s="22" customFormat="1" x14ac:dyDescent="0.25">
      <c r="A312" s="199" t="s">
        <v>28</v>
      </c>
      <c r="B312" s="199"/>
      <c r="C312" s="39" t="s">
        <v>16</v>
      </c>
      <c r="D312" s="39" t="s">
        <v>16</v>
      </c>
      <c r="E312" s="39" t="s">
        <v>16</v>
      </c>
      <c r="F312" s="20" t="s">
        <v>16</v>
      </c>
      <c r="G312" s="20" t="s">
        <v>16</v>
      </c>
      <c r="H312" s="20" t="s">
        <v>16</v>
      </c>
      <c r="I312" s="1">
        <f>SUM(I313:I314)</f>
        <v>1659.8</v>
      </c>
      <c r="J312" s="29">
        <f t="shared" ref="J312:T312" si="53">SUM(J313:J314)</f>
        <v>1543.4</v>
      </c>
      <c r="K312" s="29">
        <f t="shared" si="53"/>
        <v>0</v>
      </c>
      <c r="L312" s="29">
        <f t="shared" si="53"/>
        <v>1543.4</v>
      </c>
      <c r="M312" s="29">
        <f t="shared" si="53"/>
        <v>1543.4</v>
      </c>
      <c r="N312" s="30">
        <f t="shared" si="53"/>
        <v>84</v>
      </c>
      <c r="O312" s="29">
        <f t="shared" si="53"/>
        <v>4361128.78</v>
      </c>
      <c r="P312" s="29">
        <f t="shared" si="53"/>
        <v>0</v>
      </c>
      <c r="Q312" s="29">
        <f t="shared" si="53"/>
        <v>0</v>
      </c>
      <c r="R312" s="29">
        <f t="shared" si="53"/>
        <v>0</v>
      </c>
      <c r="S312" s="29">
        <f t="shared" si="53"/>
        <v>4361128.78</v>
      </c>
      <c r="T312" s="1">
        <f t="shared" si="53"/>
        <v>0</v>
      </c>
      <c r="U312" s="1" t="s">
        <v>16</v>
      </c>
      <c r="V312" s="1" t="s">
        <v>16</v>
      </c>
      <c r="W312" s="1" t="s">
        <v>16</v>
      </c>
      <c r="X312" s="1" t="s">
        <v>16</v>
      </c>
    </row>
    <row r="313" spans="1:24" s="22" customFormat="1" x14ac:dyDescent="0.25">
      <c r="A313" s="135">
        <v>1</v>
      </c>
      <c r="B313" s="136" t="s">
        <v>644</v>
      </c>
      <c r="C313" s="137">
        <v>1966</v>
      </c>
      <c r="D313" s="138"/>
      <c r="E313" s="138"/>
      <c r="F313" s="134" t="s">
        <v>326</v>
      </c>
      <c r="G313" s="139">
        <v>2</v>
      </c>
      <c r="H313" s="139">
        <v>1</v>
      </c>
      <c r="I313" s="124">
        <v>357.9</v>
      </c>
      <c r="J313" s="124">
        <f>SUM(K313:L313)</f>
        <v>329.1</v>
      </c>
      <c r="K313" s="124">
        <v>0</v>
      </c>
      <c r="L313" s="124">
        <v>329.1</v>
      </c>
      <c r="M313" s="124">
        <v>329.1</v>
      </c>
      <c r="N313" s="140">
        <v>37</v>
      </c>
      <c r="O313" s="124">
        <f>'форма 3'!C313</f>
        <v>85236.9</v>
      </c>
      <c r="P313" s="124">
        <v>0</v>
      </c>
      <c r="Q313" s="124">
        <v>0</v>
      </c>
      <c r="R313" s="124">
        <v>0</v>
      </c>
      <c r="S313" s="1">
        <f>O313-P313-Q313-R313-T313</f>
        <v>85236.9</v>
      </c>
      <c r="T313" s="1">
        <v>0</v>
      </c>
      <c r="U313" s="124">
        <f>O313/J313</f>
        <v>259</v>
      </c>
      <c r="V313" s="124">
        <v>259</v>
      </c>
      <c r="W313" s="141" t="s">
        <v>340</v>
      </c>
      <c r="X313" s="35">
        <v>1</v>
      </c>
    </row>
    <row r="314" spans="1:24" s="22" customFormat="1" x14ac:dyDescent="0.25">
      <c r="A314" s="135">
        <v>2</v>
      </c>
      <c r="B314" s="136" t="s">
        <v>346</v>
      </c>
      <c r="C314" s="137">
        <v>1996</v>
      </c>
      <c r="D314" s="138"/>
      <c r="E314" s="138"/>
      <c r="F314" s="134" t="s">
        <v>327</v>
      </c>
      <c r="G314" s="139">
        <v>3</v>
      </c>
      <c r="H314" s="139">
        <v>2</v>
      </c>
      <c r="I314" s="124">
        <v>1301.9000000000001</v>
      </c>
      <c r="J314" s="124">
        <f>SUM(K314:L314)</f>
        <v>1214.3</v>
      </c>
      <c r="K314" s="124">
        <v>0</v>
      </c>
      <c r="L314" s="124">
        <v>1214.3</v>
      </c>
      <c r="M314" s="124">
        <v>1214.3</v>
      </c>
      <c r="N314" s="140">
        <v>47</v>
      </c>
      <c r="O314" s="124">
        <f>'форма 3'!C314</f>
        <v>4275891.88</v>
      </c>
      <c r="P314" s="124">
        <v>0</v>
      </c>
      <c r="Q314" s="124">
        <v>0</v>
      </c>
      <c r="R314" s="124">
        <v>0</v>
      </c>
      <c r="S314" s="1">
        <f>O314-P314-Q314-R314-T314</f>
        <v>4275891.88</v>
      </c>
      <c r="T314" s="1">
        <v>0</v>
      </c>
      <c r="U314" s="124">
        <f>O314/J314</f>
        <v>3521.28</v>
      </c>
      <c r="V314" s="124">
        <v>5354</v>
      </c>
      <c r="W314" s="141" t="s">
        <v>340</v>
      </c>
      <c r="X314" s="35">
        <v>1</v>
      </c>
    </row>
    <row r="315" spans="1:24" s="22" customFormat="1" x14ac:dyDescent="0.25">
      <c r="A315" s="199" t="s">
        <v>53</v>
      </c>
      <c r="B315" s="199"/>
      <c r="C315" s="39" t="s">
        <v>16</v>
      </c>
      <c r="D315" s="39" t="s">
        <v>16</v>
      </c>
      <c r="E315" s="39" t="s">
        <v>16</v>
      </c>
      <c r="F315" s="20" t="s">
        <v>16</v>
      </c>
      <c r="G315" s="20" t="s">
        <v>16</v>
      </c>
      <c r="H315" s="20" t="s">
        <v>16</v>
      </c>
      <c r="I315" s="1">
        <f t="shared" ref="I315:T315" si="54">SUM(I316:I317)</f>
        <v>1079.0999999999999</v>
      </c>
      <c r="J315" s="1">
        <f t="shared" si="54"/>
        <v>958.8</v>
      </c>
      <c r="K315" s="1">
        <f t="shared" si="54"/>
        <v>0</v>
      </c>
      <c r="L315" s="1">
        <f t="shared" si="54"/>
        <v>723.1</v>
      </c>
      <c r="M315" s="1">
        <f t="shared" si="54"/>
        <v>696.7</v>
      </c>
      <c r="N315" s="21">
        <f t="shared" si="54"/>
        <v>47</v>
      </c>
      <c r="O315" s="29">
        <f t="shared" si="54"/>
        <v>3695409.2</v>
      </c>
      <c r="P315" s="29">
        <f t="shared" si="54"/>
        <v>0</v>
      </c>
      <c r="Q315" s="29">
        <f t="shared" si="54"/>
        <v>0</v>
      </c>
      <c r="R315" s="29">
        <f t="shared" si="54"/>
        <v>0</v>
      </c>
      <c r="S315" s="29">
        <f t="shared" si="54"/>
        <v>3695409.2</v>
      </c>
      <c r="T315" s="1">
        <f t="shared" si="54"/>
        <v>0</v>
      </c>
      <c r="U315" s="1" t="s">
        <v>16</v>
      </c>
      <c r="V315" s="1" t="s">
        <v>16</v>
      </c>
      <c r="W315" s="1" t="s">
        <v>16</v>
      </c>
      <c r="X315" s="1" t="s">
        <v>16</v>
      </c>
    </row>
    <row r="316" spans="1:24" s="22" customFormat="1" x14ac:dyDescent="0.25">
      <c r="A316" s="39">
        <v>1</v>
      </c>
      <c r="B316" s="19" t="s">
        <v>447</v>
      </c>
      <c r="C316" s="99">
        <v>1986</v>
      </c>
      <c r="D316" s="23"/>
      <c r="E316" s="23"/>
      <c r="F316" s="24" t="s">
        <v>326</v>
      </c>
      <c r="G316" s="20">
        <v>2</v>
      </c>
      <c r="H316" s="20">
        <v>2</v>
      </c>
      <c r="I316" s="1">
        <v>532</v>
      </c>
      <c r="J316" s="1">
        <v>473.5</v>
      </c>
      <c r="K316" s="1">
        <v>0</v>
      </c>
      <c r="L316" s="1">
        <v>237.8</v>
      </c>
      <c r="M316" s="1">
        <v>211.4</v>
      </c>
      <c r="N316" s="21">
        <v>19</v>
      </c>
      <c r="O316" s="1">
        <f>'форма 3'!C316</f>
        <v>3569716.5</v>
      </c>
      <c r="P316" s="1">
        <v>0</v>
      </c>
      <c r="Q316" s="1">
        <v>0</v>
      </c>
      <c r="R316" s="1">
        <v>0</v>
      </c>
      <c r="S316" s="1">
        <f>O316-P316-Q316-R316-T316</f>
        <v>3569716.5</v>
      </c>
      <c r="T316" s="1">
        <v>0</v>
      </c>
      <c r="U316" s="1">
        <f>O316/J316</f>
        <v>7539</v>
      </c>
      <c r="V316" s="1">
        <v>7539</v>
      </c>
      <c r="W316" s="25" t="s">
        <v>340</v>
      </c>
      <c r="X316" s="35">
        <v>1</v>
      </c>
    </row>
    <row r="317" spans="1:24" s="22" customFormat="1" x14ac:dyDescent="0.25">
      <c r="A317" s="39">
        <v>2</v>
      </c>
      <c r="B317" s="19" t="s">
        <v>448</v>
      </c>
      <c r="C317" s="99">
        <v>1986</v>
      </c>
      <c r="D317" s="23"/>
      <c r="E317" s="23"/>
      <c r="F317" s="24" t="s">
        <v>326</v>
      </c>
      <c r="G317" s="20">
        <v>2</v>
      </c>
      <c r="H317" s="20">
        <v>2</v>
      </c>
      <c r="I317" s="1">
        <v>547.1</v>
      </c>
      <c r="J317" s="1">
        <v>485.3</v>
      </c>
      <c r="K317" s="1">
        <v>0</v>
      </c>
      <c r="L317" s="1">
        <v>485.3</v>
      </c>
      <c r="M317" s="1">
        <v>485.3</v>
      </c>
      <c r="N317" s="21">
        <v>28</v>
      </c>
      <c r="O317" s="1">
        <f>'форма 3'!C317</f>
        <v>125692.7</v>
      </c>
      <c r="P317" s="1">
        <v>0</v>
      </c>
      <c r="Q317" s="1">
        <v>0</v>
      </c>
      <c r="R317" s="1">
        <v>0</v>
      </c>
      <c r="S317" s="1">
        <f>O317-P317-Q317-R317-T317</f>
        <v>125692.7</v>
      </c>
      <c r="T317" s="1">
        <v>0</v>
      </c>
      <c r="U317" s="1">
        <f>O317/J317</f>
        <v>259</v>
      </c>
      <c r="V317" s="1">
        <v>259</v>
      </c>
      <c r="W317" s="25" t="s">
        <v>340</v>
      </c>
      <c r="X317" s="35">
        <v>1</v>
      </c>
    </row>
    <row r="318" spans="1:24" s="22" customFormat="1" x14ac:dyDescent="0.25">
      <c r="A318" s="199" t="s">
        <v>54</v>
      </c>
      <c r="B318" s="199"/>
      <c r="C318" s="39" t="s">
        <v>16</v>
      </c>
      <c r="D318" s="39" t="s">
        <v>16</v>
      </c>
      <c r="E318" s="39" t="s">
        <v>16</v>
      </c>
      <c r="F318" s="20" t="s">
        <v>16</v>
      </c>
      <c r="G318" s="20" t="s">
        <v>16</v>
      </c>
      <c r="H318" s="20" t="s">
        <v>16</v>
      </c>
      <c r="I318" s="1">
        <f>SUM(I319:I369)</f>
        <v>174057.4</v>
      </c>
      <c r="J318" s="1">
        <f t="shared" ref="J318:T318" si="55">SUM(J319:J369)</f>
        <v>129142.7</v>
      </c>
      <c r="K318" s="1">
        <f t="shared" si="55"/>
        <v>4819</v>
      </c>
      <c r="L318" s="1">
        <f t="shared" si="55"/>
        <v>124323.7</v>
      </c>
      <c r="M318" s="1">
        <f t="shared" si="55"/>
        <v>113967.76</v>
      </c>
      <c r="N318" s="21">
        <f t="shared" si="55"/>
        <v>5851</v>
      </c>
      <c r="O318" s="1">
        <f t="shared" si="55"/>
        <v>149501816.19</v>
      </c>
      <c r="P318" s="1">
        <f t="shared" si="55"/>
        <v>0</v>
      </c>
      <c r="Q318" s="1">
        <f t="shared" si="55"/>
        <v>0</v>
      </c>
      <c r="R318" s="1">
        <f t="shared" si="55"/>
        <v>0</v>
      </c>
      <c r="S318" s="1">
        <f t="shared" si="55"/>
        <v>149501816.19</v>
      </c>
      <c r="T318" s="1">
        <f t="shared" si="55"/>
        <v>0</v>
      </c>
      <c r="U318" s="1" t="s">
        <v>16</v>
      </c>
      <c r="V318" s="1" t="s">
        <v>16</v>
      </c>
      <c r="W318" s="1" t="s">
        <v>16</v>
      </c>
      <c r="X318" s="1" t="s">
        <v>16</v>
      </c>
    </row>
    <row r="319" spans="1:24" s="22" customFormat="1" x14ac:dyDescent="0.25">
      <c r="A319" s="39">
        <v>1</v>
      </c>
      <c r="B319" s="19" t="s">
        <v>559</v>
      </c>
      <c r="C319" s="99">
        <v>1956</v>
      </c>
      <c r="D319" s="23">
        <v>1999</v>
      </c>
      <c r="E319" s="1" t="s">
        <v>330</v>
      </c>
      <c r="F319" s="24" t="s">
        <v>328</v>
      </c>
      <c r="G319" s="20">
        <v>3</v>
      </c>
      <c r="H319" s="20">
        <v>3</v>
      </c>
      <c r="I319" s="1">
        <v>5856.2</v>
      </c>
      <c r="J319" s="1">
        <f t="shared" ref="J319:J361" si="56">SUM(K319:L319)</f>
        <v>4710.6000000000004</v>
      </c>
      <c r="K319" s="1">
        <v>442.3</v>
      </c>
      <c r="L319" s="1">
        <v>4268.3</v>
      </c>
      <c r="M319" s="1">
        <v>3971.3</v>
      </c>
      <c r="N319" s="21">
        <v>122</v>
      </c>
      <c r="O319" s="1">
        <f>'форма 3'!C319</f>
        <v>22271716.800000001</v>
      </c>
      <c r="P319" s="1">
        <v>0</v>
      </c>
      <c r="Q319" s="1">
        <v>0</v>
      </c>
      <c r="R319" s="1">
        <v>0</v>
      </c>
      <c r="S319" s="1">
        <f t="shared" ref="S319:S361" si="57">O319-P319-Q319-R319-T319</f>
        <v>22271716.800000001</v>
      </c>
      <c r="T319" s="1">
        <v>0</v>
      </c>
      <c r="U319" s="1">
        <f t="shared" ref="U319:U361" si="58">O319/J319</f>
        <v>4728</v>
      </c>
      <c r="V319" s="1">
        <v>4728</v>
      </c>
      <c r="W319" s="25" t="s">
        <v>340</v>
      </c>
      <c r="X319" s="35">
        <v>1</v>
      </c>
    </row>
    <row r="320" spans="1:24" s="22" customFormat="1" x14ac:dyDescent="0.25">
      <c r="A320" s="39">
        <f>A319+1</f>
        <v>2</v>
      </c>
      <c r="B320" s="19" t="s">
        <v>563</v>
      </c>
      <c r="C320" s="99">
        <v>1956</v>
      </c>
      <c r="D320" s="23">
        <v>1995</v>
      </c>
      <c r="E320" s="23" t="s">
        <v>327</v>
      </c>
      <c r="F320" s="24" t="s">
        <v>328</v>
      </c>
      <c r="G320" s="20">
        <v>4</v>
      </c>
      <c r="H320" s="20">
        <v>4</v>
      </c>
      <c r="I320" s="1">
        <v>3949.1</v>
      </c>
      <c r="J320" s="1">
        <f t="shared" si="56"/>
        <v>3619.5</v>
      </c>
      <c r="K320" s="1">
        <v>283.10000000000002</v>
      </c>
      <c r="L320" s="1">
        <v>3336.4</v>
      </c>
      <c r="M320" s="1">
        <v>3304.3</v>
      </c>
      <c r="N320" s="21">
        <v>133</v>
      </c>
      <c r="O320" s="1">
        <f>'форма 3'!C320</f>
        <v>434340</v>
      </c>
      <c r="P320" s="1">
        <v>0</v>
      </c>
      <c r="Q320" s="1">
        <v>0</v>
      </c>
      <c r="R320" s="1">
        <v>0</v>
      </c>
      <c r="S320" s="1">
        <f t="shared" si="57"/>
        <v>434340</v>
      </c>
      <c r="T320" s="1">
        <v>0</v>
      </c>
      <c r="U320" s="1">
        <f t="shared" si="58"/>
        <v>120</v>
      </c>
      <c r="V320" s="1">
        <v>120</v>
      </c>
      <c r="W320" s="25" t="s">
        <v>340</v>
      </c>
      <c r="X320" s="35">
        <v>1</v>
      </c>
    </row>
    <row r="321" spans="1:24" s="22" customFormat="1" x14ac:dyDescent="0.25">
      <c r="A321" s="39">
        <f t="shared" ref="A321:A338" si="59">A320+1</f>
        <v>3</v>
      </c>
      <c r="B321" s="19" t="s">
        <v>534</v>
      </c>
      <c r="C321" s="99">
        <v>1955</v>
      </c>
      <c r="D321" s="23">
        <v>2009</v>
      </c>
      <c r="E321" s="1" t="s">
        <v>327</v>
      </c>
      <c r="F321" s="24" t="s">
        <v>327</v>
      </c>
      <c r="G321" s="20">
        <v>5</v>
      </c>
      <c r="H321" s="20">
        <v>4</v>
      </c>
      <c r="I321" s="1">
        <v>5062.2</v>
      </c>
      <c r="J321" s="1">
        <f t="shared" si="56"/>
        <v>4076.9</v>
      </c>
      <c r="K321" s="1">
        <v>1163.4000000000001</v>
      </c>
      <c r="L321" s="1">
        <v>2913.5</v>
      </c>
      <c r="M321" s="1">
        <v>2787.9</v>
      </c>
      <c r="N321" s="21">
        <v>100</v>
      </c>
      <c r="O321" s="1">
        <f>'форма 3'!C321</f>
        <v>11541703.9</v>
      </c>
      <c r="P321" s="1">
        <v>0</v>
      </c>
      <c r="Q321" s="1">
        <v>0</v>
      </c>
      <c r="R321" s="1">
        <v>0</v>
      </c>
      <c r="S321" s="1">
        <f t="shared" si="57"/>
        <v>11541703.9</v>
      </c>
      <c r="T321" s="1">
        <v>0</v>
      </c>
      <c r="U321" s="1">
        <f t="shared" si="58"/>
        <v>2831</v>
      </c>
      <c r="V321" s="1">
        <v>2831</v>
      </c>
      <c r="W321" s="25" t="s">
        <v>340</v>
      </c>
      <c r="X321" s="35">
        <v>1</v>
      </c>
    </row>
    <row r="322" spans="1:24" s="22" customFormat="1" x14ac:dyDescent="0.25">
      <c r="A322" s="39">
        <f t="shared" si="59"/>
        <v>4</v>
      </c>
      <c r="B322" s="19" t="s">
        <v>564</v>
      </c>
      <c r="C322" s="99">
        <v>1970</v>
      </c>
      <c r="D322" s="23">
        <v>1989</v>
      </c>
      <c r="E322" s="1" t="s">
        <v>329</v>
      </c>
      <c r="F322" s="24" t="s">
        <v>327</v>
      </c>
      <c r="G322" s="20">
        <v>9</v>
      </c>
      <c r="H322" s="20">
        <v>1</v>
      </c>
      <c r="I322" s="1">
        <v>3337.48</v>
      </c>
      <c r="J322" s="1">
        <f t="shared" si="56"/>
        <v>2322.8000000000002</v>
      </c>
      <c r="K322" s="1">
        <v>141.5</v>
      </c>
      <c r="L322" s="1">
        <v>2181.3000000000002</v>
      </c>
      <c r="M322" s="1">
        <v>1034.3</v>
      </c>
      <c r="N322" s="21">
        <v>100</v>
      </c>
      <c r="O322" s="1">
        <f>'форма 3'!C322</f>
        <v>1747892</v>
      </c>
      <c r="P322" s="1">
        <v>0</v>
      </c>
      <c r="Q322" s="1">
        <v>0</v>
      </c>
      <c r="R322" s="1">
        <v>0</v>
      </c>
      <c r="S322" s="1">
        <f t="shared" si="57"/>
        <v>1747892</v>
      </c>
      <c r="T322" s="1">
        <v>0</v>
      </c>
      <c r="U322" s="1">
        <f t="shared" si="58"/>
        <v>752.49</v>
      </c>
      <c r="V322" s="1">
        <v>752.49</v>
      </c>
      <c r="W322" s="25" t="s">
        <v>340</v>
      </c>
      <c r="X322" s="35">
        <v>1</v>
      </c>
    </row>
    <row r="323" spans="1:24" s="22" customFormat="1" x14ac:dyDescent="0.25">
      <c r="A323" s="39">
        <f t="shared" si="59"/>
        <v>5</v>
      </c>
      <c r="B323" s="19" t="s">
        <v>565</v>
      </c>
      <c r="C323" s="99">
        <v>1957</v>
      </c>
      <c r="D323" s="23"/>
      <c r="E323" s="23"/>
      <c r="F323" s="24" t="s">
        <v>327</v>
      </c>
      <c r="G323" s="20">
        <v>4</v>
      </c>
      <c r="H323" s="20">
        <v>4</v>
      </c>
      <c r="I323" s="1">
        <v>3792</v>
      </c>
      <c r="J323" s="1">
        <f t="shared" si="56"/>
        <v>2038.3</v>
      </c>
      <c r="K323" s="1">
        <v>0</v>
      </c>
      <c r="L323" s="1">
        <v>2038.3</v>
      </c>
      <c r="M323" s="1">
        <v>1929.8</v>
      </c>
      <c r="N323" s="21">
        <v>73</v>
      </c>
      <c r="O323" s="1">
        <f>'форма 3'!C323</f>
        <v>430081.3</v>
      </c>
      <c r="P323" s="1">
        <v>0</v>
      </c>
      <c r="Q323" s="1">
        <v>0</v>
      </c>
      <c r="R323" s="1">
        <v>0</v>
      </c>
      <c r="S323" s="1">
        <f t="shared" si="57"/>
        <v>430081.3</v>
      </c>
      <c r="T323" s="1">
        <v>0</v>
      </c>
      <c r="U323" s="1">
        <f t="shared" si="58"/>
        <v>211</v>
      </c>
      <c r="V323" s="26">
        <v>211</v>
      </c>
      <c r="W323" s="25" t="s">
        <v>340</v>
      </c>
      <c r="X323" s="35">
        <v>1</v>
      </c>
    </row>
    <row r="324" spans="1:24" s="22" customFormat="1" x14ac:dyDescent="0.25">
      <c r="A324" s="39">
        <f t="shared" si="59"/>
        <v>6</v>
      </c>
      <c r="B324" s="19" t="s">
        <v>566</v>
      </c>
      <c r="C324" s="99">
        <v>1954</v>
      </c>
      <c r="D324" s="23">
        <v>1976</v>
      </c>
      <c r="E324" s="23" t="s">
        <v>561</v>
      </c>
      <c r="F324" s="24" t="s">
        <v>328</v>
      </c>
      <c r="G324" s="20">
        <v>2</v>
      </c>
      <c r="H324" s="20">
        <v>2</v>
      </c>
      <c r="I324" s="1">
        <v>1003.2</v>
      </c>
      <c r="J324" s="1">
        <f t="shared" si="56"/>
        <v>911.5</v>
      </c>
      <c r="K324" s="1">
        <v>0</v>
      </c>
      <c r="L324" s="1">
        <v>911.5</v>
      </c>
      <c r="M324" s="1">
        <v>799.81</v>
      </c>
      <c r="N324" s="21">
        <v>45</v>
      </c>
      <c r="O324" s="1">
        <f>'форма 3'!C324</f>
        <v>231521</v>
      </c>
      <c r="P324" s="1">
        <v>0</v>
      </c>
      <c r="Q324" s="1">
        <v>0</v>
      </c>
      <c r="R324" s="1">
        <v>0</v>
      </c>
      <c r="S324" s="1">
        <f t="shared" si="57"/>
        <v>231521</v>
      </c>
      <c r="T324" s="1">
        <v>0</v>
      </c>
      <c r="U324" s="1">
        <f t="shared" si="58"/>
        <v>254</v>
      </c>
      <c r="V324" s="26">
        <v>254</v>
      </c>
      <c r="W324" s="25" t="s">
        <v>340</v>
      </c>
      <c r="X324" s="35">
        <v>1</v>
      </c>
    </row>
    <row r="325" spans="1:24" s="22" customFormat="1" x14ac:dyDescent="0.25">
      <c r="A325" s="39">
        <f t="shared" si="59"/>
        <v>7</v>
      </c>
      <c r="B325" s="19" t="s">
        <v>567</v>
      </c>
      <c r="C325" s="99">
        <v>1957</v>
      </c>
      <c r="D325" s="23">
        <v>1997</v>
      </c>
      <c r="E325" s="1" t="s">
        <v>330</v>
      </c>
      <c r="F325" s="24" t="s">
        <v>327</v>
      </c>
      <c r="G325" s="20">
        <v>4</v>
      </c>
      <c r="H325" s="20">
        <v>4</v>
      </c>
      <c r="I325" s="1">
        <v>4279</v>
      </c>
      <c r="J325" s="1">
        <f t="shared" si="56"/>
        <v>2376.8000000000002</v>
      </c>
      <c r="K325" s="1">
        <v>0</v>
      </c>
      <c r="L325" s="1">
        <v>2376.8000000000002</v>
      </c>
      <c r="M325" s="1">
        <v>2116.1999999999998</v>
      </c>
      <c r="N325" s="21">
        <v>103</v>
      </c>
      <c r="O325" s="1">
        <f>'форма 3'!C325</f>
        <v>99825.600000000006</v>
      </c>
      <c r="P325" s="1">
        <v>0</v>
      </c>
      <c r="Q325" s="1">
        <v>0</v>
      </c>
      <c r="R325" s="1">
        <v>0</v>
      </c>
      <c r="S325" s="1">
        <f t="shared" si="57"/>
        <v>99825.600000000006</v>
      </c>
      <c r="T325" s="1">
        <v>0</v>
      </c>
      <c r="U325" s="1">
        <f t="shared" si="58"/>
        <v>42</v>
      </c>
      <c r="V325" s="26">
        <v>42</v>
      </c>
      <c r="W325" s="25" t="s">
        <v>340</v>
      </c>
      <c r="X325" s="35">
        <v>1</v>
      </c>
    </row>
    <row r="326" spans="1:24" s="22" customFormat="1" x14ac:dyDescent="0.25">
      <c r="A326" s="39">
        <f t="shared" si="59"/>
        <v>8</v>
      </c>
      <c r="B326" s="19" t="s">
        <v>168</v>
      </c>
      <c r="C326" s="102">
        <v>1957</v>
      </c>
      <c r="D326" s="102"/>
      <c r="E326" s="102"/>
      <c r="F326" s="24" t="s">
        <v>327</v>
      </c>
      <c r="G326" s="24">
        <v>4</v>
      </c>
      <c r="H326" s="24">
        <v>4</v>
      </c>
      <c r="I326" s="1">
        <v>3415</v>
      </c>
      <c r="J326" s="1">
        <f t="shared" si="56"/>
        <v>2329.1999999999998</v>
      </c>
      <c r="K326" s="1">
        <v>0</v>
      </c>
      <c r="L326" s="1">
        <v>2329.1999999999998</v>
      </c>
      <c r="M326" s="1">
        <v>1989.4</v>
      </c>
      <c r="N326" s="21">
        <v>105</v>
      </c>
      <c r="O326" s="1">
        <f>'форма 3'!C326</f>
        <v>4435767.9400000004</v>
      </c>
      <c r="P326" s="1">
        <v>0</v>
      </c>
      <c r="Q326" s="1">
        <v>0</v>
      </c>
      <c r="R326" s="1">
        <v>0</v>
      </c>
      <c r="S326" s="1">
        <f t="shared" si="57"/>
        <v>4435767.9400000004</v>
      </c>
      <c r="T326" s="1">
        <v>0</v>
      </c>
      <c r="U326" s="1">
        <f t="shared" si="58"/>
        <v>1904.42</v>
      </c>
      <c r="V326" s="1">
        <f>1404+30+463+10+336+7</f>
        <v>2250</v>
      </c>
      <c r="W326" s="25" t="s">
        <v>340</v>
      </c>
      <c r="X326" s="35">
        <v>1</v>
      </c>
    </row>
    <row r="327" spans="1:24" s="22" customFormat="1" x14ac:dyDescent="0.25">
      <c r="A327" s="39">
        <f t="shared" si="59"/>
        <v>9</v>
      </c>
      <c r="B327" s="19" t="s">
        <v>568</v>
      </c>
      <c r="C327" s="99">
        <v>1957</v>
      </c>
      <c r="D327" s="23">
        <v>1995</v>
      </c>
      <c r="E327" s="23" t="s">
        <v>327</v>
      </c>
      <c r="F327" s="24" t="s">
        <v>327</v>
      </c>
      <c r="G327" s="20">
        <v>4</v>
      </c>
      <c r="H327" s="20">
        <v>4</v>
      </c>
      <c r="I327" s="1">
        <v>5170</v>
      </c>
      <c r="J327" s="1">
        <f t="shared" si="56"/>
        <v>2947.8</v>
      </c>
      <c r="K327" s="1">
        <v>0</v>
      </c>
      <c r="L327" s="1">
        <v>2947.8</v>
      </c>
      <c r="M327" s="1">
        <v>2892.6</v>
      </c>
      <c r="N327" s="21">
        <v>114</v>
      </c>
      <c r="O327" s="1">
        <f>'форма 3'!C327</f>
        <v>218137.2</v>
      </c>
      <c r="P327" s="1">
        <v>0</v>
      </c>
      <c r="Q327" s="1">
        <v>0</v>
      </c>
      <c r="R327" s="1">
        <v>0</v>
      </c>
      <c r="S327" s="1">
        <f t="shared" si="57"/>
        <v>218137.2</v>
      </c>
      <c r="T327" s="1">
        <v>0</v>
      </c>
      <c r="U327" s="1">
        <f t="shared" si="58"/>
        <v>74</v>
      </c>
      <c r="V327" s="26">
        <v>74</v>
      </c>
      <c r="W327" s="25" t="s">
        <v>340</v>
      </c>
      <c r="X327" s="35">
        <v>1</v>
      </c>
    </row>
    <row r="328" spans="1:24" s="22" customFormat="1" x14ac:dyDescent="0.25">
      <c r="A328" s="39">
        <f t="shared" si="59"/>
        <v>10</v>
      </c>
      <c r="B328" s="19" t="s">
        <v>537</v>
      </c>
      <c r="C328" s="99">
        <v>1966</v>
      </c>
      <c r="D328" s="23">
        <v>1995</v>
      </c>
      <c r="E328" s="23" t="s">
        <v>327</v>
      </c>
      <c r="F328" s="24" t="s">
        <v>327</v>
      </c>
      <c r="G328" s="20">
        <v>5</v>
      </c>
      <c r="H328" s="20">
        <v>6</v>
      </c>
      <c r="I328" s="1">
        <v>6843.8</v>
      </c>
      <c r="J328" s="1">
        <f t="shared" si="56"/>
        <v>4756.2</v>
      </c>
      <c r="K328" s="1">
        <v>1625.9</v>
      </c>
      <c r="L328" s="1">
        <v>3130.3</v>
      </c>
      <c r="M328" s="1">
        <v>3020.5</v>
      </c>
      <c r="N328" s="21">
        <v>183</v>
      </c>
      <c r="O328" s="1">
        <f>'форма 3'!C328</f>
        <v>10701450</v>
      </c>
      <c r="P328" s="1">
        <v>0</v>
      </c>
      <c r="Q328" s="1">
        <v>0</v>
      </c>
      <c r="R328" s="1">
        <v>0</v>
      </c>
      <c r="S328" s="1">
        <f t="shared" si="57"/>
        <v>10701450</v>
      </c>
      <c r="T328" s="1">
        <v>0</v>
      </c>
      <c r="U328" s="1">
        <f t="shared" si="58"/>
        <v>2250</v>
      </c>
      <c r="V328" s="26">
        <f>1434+463+10+336+7</f>
        <v>2250</v>
      </c>
      <c r="W328" s="25" t="s">
        <v>340</v>
      </c>
      <c r="X328" s="35">
        <v>1</v>
      </c>
    </row>
    <row r="329" spans="1:24" s="22" customFormat="1" x14ac:dyDescent="0.25">
      <c r="A329" s="39">
        <f t="shared" si="59"/>
        <v>11</v>
      </c>
      <c r="B329" s="19" t="s">
        <v>569</v>
      </c>
      <c r="C329" s="99">
        <v>1959</v>
      </c>
      <c r="D329" s="23"/>
      <c r="E329" s="23"/>
      <c r="F329" s="24" t="s">
        <v>327</v>
      </c>
      <c r="G329" s="20">
        <v>2</v>
      </c>
      <c r="H329" s="20">
        <v>2</v>
      </c>
      <c r="I329" s="1">
        <v>1199</v>
      </c>
      <c r="J329" s="1">
        <f t="shared" si="56"/>
        <v>659.4</v>
      </c>
      <c r="K329" s="1">
        <v>0</v>
      </c>
      <c r="L329" s="1">
        <v>659.4</v>
      </c>
      <c r="M329" s="1">
        <v>596.70000000000005</v>
      </c>
      <c r="N329" s="21">
        <v>30</v>
      </c>
      <c r="O329" s="1">
        <f>'форма 3'!C329</f>
        <v>158915.4</v>
      </c>
      <c r="P329" s="1">
        <v>0</v>
      </c>
      <c r="Q329" s="1">
        <v>0</v>
      </c>
      <c r="R329" s="1">
        <v>0</v>
      </c>
      <c r="S329" s="1">
        <f t="shared" si="57"/>
        <v>158915.4</v>
      </c>
      <c r="T329" s="1">
        <v>0</v>
      </c>
      <c r="U329" s="1">
        <f t="shared" si="58"/>
        <v>241</v>
      </c>
      <c r="V329" s="26">
        <v>241</v>
      </c>
      <c r="W329" s="25" t="s">
        <v>340</v>
      </c>
      <c r="X329" s="35">
        <v>1</v>
      </c>
    </row>
    <row r="330" spans="1:24" s="22" customFormat="1" x14ac:dyDescent="0.25">
      <c r="A330" s="39">
        <f t="shared" si="59"/>
        <v>12</v>
      </c>
      <c r="B330" s="19" t="s">
        <v>541</v>
      </c>
      <c r="C330" s="99">
        <v>1968</v>
      </c>
      <c r="D330" s="23"/>
      <c r="E330" s="23"/>
      <c r="F330" s="176" t="s">
        <v>325</v>
      </c>
      <c r="G330" s="20">
        <v>5</v>
      </c>
      <c r="H330" s="20">
        <v>4</v>
      </c>
      <c r="I330" s="1">
        <v>6041.6</v>
      </c>
      <c r="J330" s="1">
        <f>SUM(K330:L330)</f>
        <v>3856.6</v>
      </c>
      <c r="K330" s="1">
        <v>0</v>
      </c>
      <c r="L330" s="1">
        <v>3856.6</v>
      </c>
      <c r="M330" s="1">
        <f>L330-436.6</f>
        <v>3420</v>
      </c>
      <c r="N330" s="21">
        <v>209</v>
      </c>
      <c r="O330" s="1">
        <f>'форма 3'!C330</f>
        <v>4022433.8</v>
      </c>
      <c r="P330" s="1">
        <v>0</v>
      </c>
      <c r="Q330" s="1">
        <v>0</v>
      </c>
      <c r="R330" s="1">
        <v>0</v>
      </c>
      <c r="S330" s="1">
        <f t="shared" si="57"/>
        <v>4022433.8</v>
      </c>
      <c r="T330" s="1">
        <v>0</v>
      </c>
      <c r="U330" s="1">
        <f t="shared" si="58"/>
        <v>1043</v>
      </c>
      <c r="V330" s="26">
        <v>1043</v>
      </c>
      <c r="W330" s="25" t="s">
        <v>340</v>
      </c>
      <c r="X330" s="35">
        <v>1</v>
      </c>
    </row>
    <row r="331" spans="1:24" s="22" customFormat="1" x14ac:dyDescent="0.25">
      <c r="A331" s="39">
        <f t="shared" si="59"/>
        <v>13</v>
      </c>
      <c r="B331" s="19" t="s">
        <v>570</v>
      </c>
      <c r="C331" s="99">
        <v>1957</v>
      </c>
      <c r="D331" s="23">
        <v>1995</v>
      </c>
      <c r="E331" s="23" t="s">
        <v>327</v>
      </c>
      <c r="F331" s="24" t="s">
        <v>326</v>
      </c>
      <c r="G331" s="20">
        <v>2</v>
      </c>
      <c r="H331" s="20">
        <v>1</v>
      </c>
      <c r="I331" s="1">
        <v>904.8</v>
      </c>
      <c r="J331" s="1">
        <f t="shared" si="56"/>
        <v>527.29999999999995</v>
      </c>
      <c r="K331" s="1">
        <v>0</v>
      </c>
      <c r="L331" s="1">
        <v>527.29999999999995</v>
      </c>
      <c r="M331" s="1">
        <v>388</v>
      </c>
      <c r="N331" s="21">
        <v>22</v>
      </c>
      <c r="O331" s="1">
        <f>'форма 3'!C331</f>
        <v>133934.20000000001</v>
      </c>
      <c r="P331" s="1">
        <v>0</v>
      </c>
      <c r="Q331" s="1">
        <v>0</v>
      </c>
      <c r="R331" s="1">
        <v>0</v>
      </c>
      <c r="S331" s="1">
        <f t="shared" si="57"/>
        <v>133934.20000000001</v>
      </c>
      <c r="T331" s="1">
        <v>0</v>
      </c>
      <c r="U331" s="1">
        <f t="shared" si="58"/>
        <v>254</v>
      </c>
      <c r="V331" s="26">
        <v>254</v>
      </c>
      <c r="W331" s="25" t="s">
        <v>340</v>
      </c>
      <c r="X331" s="35">
        <v>1</v>
      </c>
    </row>
    <row r="332" spans="1:24" s="22" customFormat="1" x14ac:dyDescent="0.25">
      <c r="A332" s="39">
        <f t="shared" si="59"/>
        <v>14</v>
      </c>
      <c r="B332" s="19" t="s">
        <v>571</v>
      </c>
      <c r="C332" s="99">
        <v>1957</v>
      </c>
      <c r="D332" s="23">
        <v>1997</v>
      </c>
      <c r="E332" s="23" t="s">
        <v>327</v>
      </c>
      <c r="F332" s="24" t="s">
        <v>326</v>
      </c>
      <c r="G332" s="20">
        <v>2</v>
      </c>
      <c r="H332" s="20">
        <v>1</v>
      </c>
      <c r="I332" s="1">
        <v>1014.2</v>
      </c>
      <c r="J332" s="1">
        <f t="shared" si="56"/>
        <v>501.3</v>
      </c>
      <c r="K332" s="1">
        <v>0</v>
      </c>
      <c r="L332" s="1">
        <v>501.3</v>
      </c>
      <c r="M332" s="1">
        <v>501.3</v>
      </c>
      <c r="N332" s="21">
        <v>22</v>
      </c>
      <c r="O332" s="1">
        <f>'форма 3'!C332</f>
        <v>127330.2</v>
      </c>
      <c r="P332" s="1">
        <v>0</v>
      </c>
      <c r="Q332" s="1">
        <v>0</v>
      </c>
      <c r="R332" s="1">
        <v>0</v>
      </c>
      <c r="S332" s="1">
        <f t="shared" si="57"/>
        <v>127330.2</v>
      </c>
      <c r="T332" s="1">
        <v>0</v>
      </c>
      <c r="U332" s="1">
        <f t="shared" si="58"/>
        <v>254</v>
      </c>
      <c r="V332" s="26">
        <v>254</v>
      </c>
      <c r="W332" s="25" t="s">
        <v>340</v>
      </c>
      <c r="X332" s="35">
        <v>1</v>
      </c>
    </row>
    <row r="333" spans="1:24" s="22" customFormat="1" x14ac:dyDescent="0.25">
      <c r="A333" s="39">
        <f t="shared" si="59"/>
        <v>15</v>
      </c>
      <c r="B333" s="19" t="s">
        <v>542</v>
      </c>
      <c r="C333" s="99">
        <v>1967</v>
      </c>
      <c r="D333" s="23">
        <v>2010</v>
      </c>
      <c r="E333" s="23" t="s">
        <v>562</v>
      </c>
      <c r="F333" s="24" t="s">
        <v>325</v>
      </c>
      <c r="G333" s="20">
        <v>5</v>
      </c>
      <c r="H333" s="20">
        <v>4</v>
      </c>
      <c r="I333" s="1">
        <v>6049.4</v>
      </c>
      <c r="J333" s="1">
        <f t="shared" si="56"/>
        <v>3853.4</v>
      </c>
      <c r="K333" s="1">
        <v>0</v>
      </c>
      <c r="L333" s="1">
        <v>3853.4</v>
      </c>
      <c r="M333" s="1">
        <v>3519.1</v>
      </c>
      <c r="N333" s="21">
        <v>192</v>
      </c>
      <c r="O333" s="1">
        <f>'форма 3'!C333</f>
        <v>4019096.2</v>
      </c>
      <c r="P333" s="1">
        <v>0</v>
      </c>
      <c r="Q333" s="1">
        <v>0</v>
      </c>
      <c r="R333" s="1">
        <v>0</v>
      </c>
      <c r="S333" s="1">
        <f t="shared" si="57"/>
        <v>4019096.2</v>
      </c>
      <c r="T333" s="1">
        <v>0</v>
      </c>
      <c r="U333" s="1">
        <f t="shared" si="58"/>
        <v>1043</v>
      </c>
      <c r="V333" s="26">
        <v>1043</v>
      </c>
      <c r="W333" s="25" t="s">
        <v>340</v>
      </c>
      <c r="X333" s="35">
        <v>1</v>
      </c>
    </row>
    <row r="334" spans="1:24" s="22" customFormat="1" x14ac:dyDescent="0.25">
      <c r="A334" s="39">
        <f t="shared" si="59"/>
        <v>16</v>
      </c>
      <c r="B334" s="19" t="s">
        <v>572</v>
      </c>
      <c r="C334" s="99">
        <v>1953</v>
      </c>
      <c r="D334" s="23">
        <v>1967</v>
      </c>
      <c r="E334" s="23" t="s">
        <v>561</v>
      </c>
      <c r="F334" s="24" t="s">
        <v>328</v>
      </c>
      <c r="G334" s="20">
        <v>2</v>
      </c>
      <c r="H334" s="20">
        <v>1</v>
      </c>
      <c r="I334" s="1">
        <v>1764.35</v>
      </c>
      <c r="J334" s="1">
        <f t="shared" si="56"/>
        <v>615.65</v>
      </c>
      <c r="K334" s="1">
        <v>0</v>
      </c>
      <c r="L334" s="1">
        <v>615.65</v>
      </c>
      <c r="M334" s="1">
        <v>543.21</v>
      </c>
      <c r="N334" s="21">
        <v>25</v>
      </c>
      <c r="O334" s="1">
        <f>'форма 3'!C334</f>
        <v>28319.9</v>
      </c>
      <c r="P334" s="1">
        <v>0</v>
      </c>
      <c r="Q334" s="1">
        <v>0</v>
      </c>
      <c r="R334" s="1">
        <v>0</v>
      </c>
      <c r="S334" s="1">
        <f t="shared" si="57"/>
        <v>28319.9</v>
      </c>
      <c r="T334" s="1">
        <v>0</v>
      </c>
      <c r="U334" s="1">
        <f t="shared" si="58"/>
        <v>46</v>
      </c>
      <c r="V334" s="26">
        <v>46</v>
      </c>
      <c r="W334" s="25" t="s">
        <v>340</v>
      </c>
      <c r="X334" s="35">
        <v>1</v>
      </c>
    </row>
    <row r="335" spans="1:24" s="22" customFormat="1" x14ac:dyDescent="0.25">
      <c r="A335" s="39">
        <f t="shared" si="59"/>
        <v>17</v>
      </c>
      <c r="B335" s="19" t="s">
        <v>573</v>
      </c>
      <c r="C335" s="99">
        <v>1953</v>
      </c>
      <c r="D335" s="23">
        <v>1974</v>
      </c>
      <c r="E335" s="23" t="s">
        <v>561</v>
      </c>
      <c r="F335" s="24" t="s">
        <v>328</v>
      </c>
      <c r="G335" s="20">
        <v>2</v>
      </c>
      <c r="H335" s="20">
        <v>1</v>
      </c>
      <c r="I335" s="1">
        <v>1251.5999999999999</v>
      </c>
      <c r="J335" s="1">
        <f t="shared" si="56"/>
        <v>534.9</v>
      </c>
      <c r="K335" s="1">
        <v>0</v>
      </c>
      <c r="L335" s="1">
        <v>534.9</v>
      </c>
      <c r="M335" s="1">
        <v>393.5</v>
      </c>
      <c r="N335" s="21">
        <v>26</v>
      </c>
      <c r="O335" s="1">
        <f>'форма 3'!C335</f>
        <v>135864.6</v>
      </c>
      <c r="P335" s="1">
        <v>0</v>
      </c>
      <c r="Q335" s="1">
        <v>0</v>
      </c>
      <c r="R335" s="1">
        <v>0</v>
      </c>
      <c r="S335" s="1">
        <f t="shared" si="57"/>
        <v>135864.6</v>
      </c>
      <c r="T335" s="1">
        <v>0</v>
      </c>
      <c r="U335" s="1">
        <f t="shared" si="58"/>
        <v>254</v>
      </c>
      <c r="V335" s="26">
        <v>254</v>
      </c>
      <c r="W335" s="25" t="s">
        <v>340</v>
      </c>
      <c r="X335" s="35">
        <v>1</v>
      </c>
    </row>
    <row r="336" spans="1:24" s="22" customFormat="1" x14ac:dyDescent="0.25">
      <c r="A336" s="39">
        <f t="shared" si="59"/>
        <v>18</v>
      </c>
      <c r="B336" s="19" t="s">
        <v>574</v>
      </c>
      <c r="C336" s="99">
        <v>1953</v>
      </c>
      <c r="D336" s="23">
        <v>1967</v>
      </c>
      <c r="E336" s="23" t="s">
        <v>561</v>
      </c>
      <c r="F336" s="24" t="s">
        <v>328</v>
      </c>
      <c r="G336" s="20">
        <v>2</v>
      </c>
      <c r="H336" s="20">
        <v>1</v>
      </c>
      <c r="I336" s="1">
        <v>1695.18</v>
      </c>
      <c r="J336" s="1">
        <f t="shared" si="56"/>
        <v>599.02</v>
      </c>
      <c r="K336" s="1">
        <v>0</v>
      </c>
      <c r="L336" s="1">
        <v>599.02</v>
      </c>
      <c r="M336" s="1">
        <v>563.28</v>
      </c>
      <c r="N336" s="21">
        <v>25</v>
      </c>
      <c r="O336" s="1">
        <f>'форма 3'!C336</f>
        <v>152151.07999999999</v>
      </c>
      <c r="P336" s="1">
        <v>0</v>
      </c>
      <c r="Q336" s="1">
        <v>0</v>
      </c>
      <c r="R336" s="1">
        <v>0</v>
      </c>
      <c r="S336" s="1">
        <f t="shared" si="57"/>
        <v>152151.07999999999</v>
      </c>
      <c r="T336" s="1">
        <v>0</v>
      </c>
      <c r="U336" s="1">
        <f t="shared" si="58"/>
        <v>254</v>
      </c>
      <c r="V336" s="26">
        <v>254</v>
      </c>
      <c r="W336" s="25" t="s">
        <v>340</v>
      </c>
      <c r="X336" s="35">
        <v>1</v>
      </c>
    </row>
    <row r="337" spans="1:24" s="22" customFormat="1" x14ac:dyDescent="0.25">
      <c r="A337" s="39">
        <f t="shared" si="59"/>
        <v>19</v>
      </c>
      <c r="B337" s="19" t="s">
        <v>575</v>
      </c>
      <c r="C337" s="99">
        <v>1953</v>
      </c>
      <c r="D337" s="23">
        <v>1966</v>
      </c>
      <c r="E337" s="23" t="s">
        <v>561</v>
      </c>
      <c r="F337" s="24" t="s">
        <v>326</v>
      </c>
      <c r="G337" s="20">
        <v>2</v>
      </c>
      <c r="H337" s="20">
        <v>2</v>
      </c>
      <c r="I337" s="1">
        <v>1528.2</v>
      </c>
      <c r="J337" s="1">
        <f t="shared" si="56"/>
        <v>887.3</v>
      </c>
      <c r="K337" s="1">
        <v>0</v>
      </c>
      <c r="L337" s="1">
        <v>887.3</v>
      </c>
      <c r="M337" s="1">
        <v>568.54999999999995</v>
      </c>
      <c r="N337" s="21">
        <v>61</v>
      </c>
      <c r="O337" s="1">
        <f>'форма 3'!C337</f>
        <v>225374.2</v>
      </c>
      <c r="P337" s="1">
        <v>0</v>
      </c>
      <c r="Q337" s="1">
        <v>0</v>
      </c>
      <c r="R337" s="1">
        <v>0</v>
      </c>
      <c r="S337" s="1">
        <f t="shared" si="57"/>
        <v>225374.2</v>
      </c>
      <c r="T337" s="1">
        <v>0</v>
      </c>
      <c r="U337" s="1">
        <f t="shared" si="58"/>
        <v>254</v>
      </c>
      <c r="V337" s="26">
        <v>254</v>
      </c>
      <c r="W337" s="25" t="s">
        <v>340</v>
      </c>
      <c r="X337" s="35">
        <v>1</v>
      </c>
    </row>
    <row r="338" spans="1:24" s="22" customFormat="1" x14ac:dyDescent="0.25">
      <c r="A338" s="39">
        <f t="shared" si="59"/>
        <v>20</v>
      </c>
      <c r="B338" s="19" t="s">
        <v>576</v>
      </c>
      <c r="C338" s="99">
        <v>1953</v>
      </c>
      <c r="D338" s="23">
        <v>1977</v>
      </c>
      <c r="E338" s="23" t="s">
        <v>561</v>
      </c>
      <c r="F338" s="24" t="s">
        <v>328</v>
      </c>
      <c r="G338" s="20">
        <v>2</v>
      </c>
      <c r="H338" s="20">
        <v>1</v>
      </c>
      <c r="I338" s="1">
        <v>1237.5999999999999</v>
      </c>
      <c r="J338" s="1">
        <f t="shared" si="56"/>
        <v>529.9</v>
      </c>
      <c r="K338" s="1">
        <v>0</v>
      </c>
      <c r="L338" s="1">
        <v>529.9</v>
      </c>
      <c r="M338" s="1">
        <v>452.1</v>
      </c>
      <c r="N338" s="21">
        <v>25</v>
      </c>
      <c r="O338" s="1">
        <f>'форма 3'!C338</f>
        <v>134594.6</v>
      </c>
      <c r="P338" s="1">
        <v>0</v>
      </c>
      <c r="Q338" s="1">
        <v>0</v>
      </c>
      <c r="R338" s="1">
        <v>0</v>
      </c>
      <c r="S338" s="1">
        <f t="shared" si="57"/>
        <v>134594.6</v>
      </c>
      <c r="T338" s="1">
        <v>0</v>
      </c>
      <c r="U338" s="1">
        <f t="shared" si="58"/>
        <v>254</v>
      </c>
      <c r="V338" s="26">
        <v>254</v>
      </c>
      <c r="W338" s="25" t="s">
        <v>340</v>
      </c>
      <c r="X338" s="35">
        <v>1</v>
      </c>
    </row>
    <row r="339" spans="1:24" s="22" customFormat="1" x14ac:dyDescent="0.25">
      <c r="A339" s="39">
        <f t="shared" ref="A339:A349" si="60">A338+1</f>
        <v>21</v>
      </c>
      <c r="B339" s="19" t="s">
        <v>577</v>
      </c>
      <c r="C339" s="99">
        <v>1964</v>
      </c>
      <c r="D339" s="23"/>
      <c r="E339" s="23"/>
      <c r="F339" s="24" t="s">
        <v>327</v>
      </c>
      <c r="G339" s="20">
        <v>5</v>
      </c>
      <c r="H339" s="20">
        <v>1</v>
      </c>
      <c r="I339" s="1">
        <v>6557</v>
      </c>
      <c r="J339" s="1">
        <f t="shared" si="56"/>
        <v>2447.1999999999998</v>
      </c>
      <c r="K339" s="1">
        <v>37.9</v>
      </c>
      <c r="L339" s="1">
        <v>2409.3000000000002</v>
      </c>
      <c r="M339" s="1">
        <v>1208.5</v>
      </c>
      <c r="N339" s="21">
        <v>221</v>
      </c>
      <c r="O339" s="1">
        <f>'форма 3'!C339</f>
        <v>58732.800000000003</v>
      </c>
      <c r="P339" s="1">
        <v>0</v>
      </c>
      <c r="Q339" s="1">
        <v>0</v>
      </c>
      <c r="R339" s="1">
        <v>0</v>
      </c>
      <c r="S339" s="1">
        <f t="shared" si="57"/>
        <v>58732.800000000003</v>
      </c>
      <c r="T339" s="1">
        <v>0</v>
      </c>
      <c r="U339" s="1">
        <f t="shared" si="58"/>
        <v>24</v>
      </c>
      <c r="V339" s="26">
        <v>24</v>
      </c>
      <c r="W339" s="25" t="s">
        <v>340</v>
      </c>
      <c r="X339" s="35">
        <v>1</v>
      </c>
    </row>
    <row r="340" spans="1:24" s="22" customFormat="1" x14ac:dyDescent="0.25">
      <c r="A340" s="39">
        <f t="shared" si="60"/>
        <v>22</v>
      </c>
      <c r="B340" s="19" t="s">
        <v>578</v>
      </c>
      <c r="C340" s="99">
        <v>1953</v>
      </c>
      <c r="D340" s="23">
        <v>1977</v>
      </c>
      <c r="E340" s="23" t="s">
        <v>561</v>
      </c>
      <c r="F340" s="24" t="s">
        <v>328</v>
      </c>
      <c r="G340" s="20">
        <v>3</v>
      </c>
      <c r="H340" s="20">
        <v>3</v>
      </c>
      <c r="I340" s="1">
        <v>2337.1</v>
      </c>
      <c r="J340" s="1">
        <f t="shared" si="56"/>
        <v>2152.6</v>
      </c>
      <c r="K340" s="1">
        <v>388.2</v>
      </c>
      <c r="L340" s="1">
        <v>1764.4</v>
      </c>
      <c r="M340" s="1">
        <v>1764.4</v>
      </c>
      <c r="N340" s="21">
        <v>67</v>
      </c>
      <c r="O340" s="1">
        <f>'форма 3'!C340</f>
        <v>482182.40000000002</v>
      </c>
      <c r="P340" s="1">
        <v>0</v>
      </c>
      <c r="Q340" s="1">
        <v>0</v>
      </c>
      <c r="R340" s="1">
        <v>0</v>
      </c>
      <c r="S340" s="1">
        <f t="shared" si="57"/>
        <v>482182.40000000002</v>
      </c>
      <c r="T340" s="1">
        <v>0</v>
      </c>
      <c r="U340" s="1">
        <f t="shared" si="58"/>
        <v>224</v>
      </c>
      <c r="V340" s="26">
        <v>224</v>
      </c>
      <c r="W340" s="25" t="s">
        <v>340</v>
      </c>
      <c r="X340" s="35">
        <v>1</v>
      </c>
    </row>
    <row r="341" spans="1:24" s="22" customFormat="1" x14ac:dyDescent="0.25">
      <c r="A341" s="39">
        <f t="shared" si="60"/>
        <v>23</v>
      </c>
      <c r="B341" s="19" t="s">
        <v>543</v>
      </c>
      <c r="C341" s="99">
        <v>1954</v>
      </c>
      <c r="D341" s="23">
        <v>1980</v>
      </c>
      <c r="E341" s="23" t="s">
        <v>561</v>
      </c>
      <c r="F341" s="24" t="s">
        <v>328</v>
      </c>
      <c r="G341" s="20">
        <v>3</v>
      </c>
      <c r="H341" s="20">
        <v>3</v>
      </c>
      <c r="I341" s="1">
        <v>2567.3000000000002</v>
      </c>
      <c r="J341" s="1">
        <f t="shared" si="56"/>
        <v>1948</v>
      </c>
      <c r="K341" s="1">
        <v>235.2</v>
      </c>
      <c r="L341" s="1">
        <v>1712.8</v>
      </c>
      <c r="M341" s="1">
        <v>1652.1</v>
      </c>
      <c r="N341" s="21">
        <v>78</v>
      </c>
      <c r="O341" s="1">
        <f>'форма 3'!C341</f>
        <v>9210144</v>
      </c>
      <c r="P341" s="1">
        <v>0</v>
      </c>
      <c r="Q341" s="1">
        <v>0</v>
      </c>
      <c r="R341" s="1">
        <v>0</v>
      </c>
      <c r="S341" s="1">
        <f t="shared" si="57"/>
        <v>9210144</v>
      </c>
      <c r="T341" s="1">
        <v>0</v>
      </c>
      <c r="U341" s="1">
        <f t="shared" si="58"/>
        <v>4728</v>
      </c>
      <c r="V341" s="26">
        <v>4728</v>
      </c>
      <c r="W341" s="25" t="s">
        <v>340</v>
      </c>
      <c r="X341" s="35">
        <v>1</v>
      </c>
    </row>
    <row r="342" spans="1:24" s="22" customFormat="1" x14ac:dyDescent="0.25">
      <c r="A342" s="39">
        <f t="shared" si="60"/>
        <v>24</v>
      </c>
      <c r="B342" s="19" t="s">
        <v>579</v>
      </c>
      <c r="C342" s="99">
        <v>1954</v>
      </c>
      <c r="D342" s="23">
        <v>1995</v>
      </c>
      <c r="E342" s="1" t="s">
        <v>327</v>
      </c>
      <c r="F342" s="24" t="s">
        <v>328</v>
      </c>
      <c r="G342" s="20">
        <v>4</v>
      </c>
      <c r="H342" s="20">
        <v>3</v>
      </c>
      <c r="I342" s="1">
        <v>2576.3000000000002</v>
      </c>
      <c r="J342" s="1">
        <f t="shared" si="56"/>
        <v>2345.3000000000002</v>
      </c>
      <c r="K342" s="1">
        <v>415.5</v>
      </c>
      <c r="L342" s="1">
        <v>1929.8</v>
      </c>
      <c r="M342" s="1">
        <v>1897.39</v>
      </c>
      <c r="N342" s="21">
        <v>91</v>
      </c>
      <c r="O342" s="1">
        <f>'форма 3'!C342</f>
        <v>525347.19999999995</v>
      </c>
      <c r="P342" s="1">
        <v>0</v>
      </c>
      <c r="Q342" s="1">
        <v>0</v>
      </c>
      <c r="R342" s="1">
        <v>0</v>
      </c>
      <c r="S342" s="1">
        <f t="shared" si="57"/>
        <v>525347.19999999995</v>
      </c>
      <c r="T342" s="1">
        <v>0</v>
      </c>
      <c r="U342" s="1">
        <f t="shared" si="58"/>
        <v>224</v>
      </c>
      <c r="V342" s="26">
        <v>224</v>
      </c>
      <c r="W342" s="25" t="s">
        <v>340</v>
      </c>
      <c r="X342" s="35">
        <v>1</v>
      </c>
    </row>
    <row r="343" spans="1:24" s="22" customFormat="1" x14ac:dyDescent="0.25">
      <c r="A343" s="39">
        <f t="shared" si="60"/>
        <v>25</v>
      </c>
      <c r="B343" s="19" t="s">
        <v>580</v>
      </c>
      <c r="C343" s="99">
        <v>1957</v>
      </c>
      <c r="D343" s="23">
        <v>1997</v>
      </c>
      <c r="E343" s="1" t="s">
        <v>330</v>
      </c>
      <c r="F343" s="24" t="s">
        <v>327</v>
      </c>
      <c r="G343" s="20">
        <v>4</v>
      </c>
      <c r="H343" s="20">
        <v>3</v>
      </c>
      <c r="I343" s="1">
        <v>2850.4</v>
      </c>
      <c r="J343" s="1">
        <f t="shared" si="56"/>
        <v>2611.6</v>
      </c>
      <c r="K343" s="1">
        <v>0</v>
      </c>
      <c r="L343" s="1">
        <v>2611.6</v>
      </c>
      <c r="M343" s="1">
        <v>2539.1999999999998</v>
      </c>
      <c r="N343" s="21">
        <v>115</v>
      </c>
      <c r="O343" s="1">
        <f>'форма 3'!C343</f>
        <v>193258.4</v>
      </c>
      <c r="P343" s="1">
        <v>0</v>
      </c>
      <c r="Q343" s="1">
        <v>0</v>
      </c>
      <c r="R343" s="1">
        <v>0</v>
      </c>
      <c r="S343" s="1">
        <f t="shared" si="57"/>
        <v>193258.4</v>
      </c>
      <c r="T343" s="1">
        <v>0</v>
      </c>
      <c r="U343" s="1">
        <f t="shared" si="58"/>
        <v>74</v>
      </c>
      <c r="V343" s="26">
        <v>74</v>
      </c>
      <c r="W343" s="25" t="s">
        <v>340</v>
      </c>
      <c r="X343" s="35">
        <v>1</v>
      </c>
    </row>
    <row r="344" spans="1:24" s="22" customFormat="1" x14ac:dyDescent="0.25">
      <c r="A344" s="39">
        <f t="shared" si="60"/>
        <v>26</v>
      </c>
      <c r="B344" s="19" t="s">
        <v>544</v>
      </c>
      <c r="C344" s="99">
        <v>1972</v>
      </c>
      <c r="D344" s="23">
        <v>1987</v>
      </c>
      <c r="E344" s="23" t="s">
        <v>327</v>
      </c>
      <c r="F344" s="24" t="s">
        <v>325</v>
      </c>
      <c r="G344" s="20">
        <v>5</v>
      </c>
      <c r="H344" s="20">
        <v>6</v>
      </c>
      <c r="I344" s="1">
        <v>5780.43</v>
      </c>
      <c r="J344" s="1">
        <f t="shared" si="56"/>
        <v>4411.3599999999997</v>
      </c>
      <c r="K344" s="1">
        <v>0</v>
      </c>
      <c r="L344" s="1">
        <v>4411.3599999999997</v>
      </c>
      <c r="M344" s="1">
        <v>3987.31</v>
      </c>
      <c r="N344" s="21">
        <v>235</v>
      </c>
      <c r="O344" s="1">
        <f>'форма 3'!C344</f>
        <v>12488560.16</v>
      </c>
      <c r="P344" s="1">
        <v>0</v>
      </c>
      <c r="Q344" s="1">
        <v>0</v>
      </c>
      <c r="R344" s="1">
        <v>0</v>
      </c>
      <c r="S344" s="1">
        <f t="shared" si="57"/>
        <v>12488560.16</v>
      </c>
      <c r="T344" s="1">
        <v>0</v>
      </c>
      <c r="U344" s="1">
        <f t="shared" si="58"/>
        <v>2831</v>
      </c>
      <c r="V344" s="26">
        <v>2831</v>
      </c>
      <c r="W344" s="25" t="s">
        <v>340</v>
      </c>
      <c r="X344" s="35">
        <v>1</v>
      </c>
    </row>
    <row r="345" spans="1:24" s="22" customFormat="1" x14ac:dyDescent="0.25">
      <c r="A345" s="39">
        <f t="shared" si="60"/>
        <v>27</v>
      </c>
      <c r="B345" s="19" t="s">
        <v>545</v>
      </c>
      <c r="C345" s="99">
        <v>1973</v>
      </c>
      <c r="D345" s="23"/>
      <c r="E345" s="23"/>
      <c r="F345" s="24" t="s">
        <v>325</v>
      </c>
      <c r="G345" s="20">
        <v>5</v>
      </c>
      <c r="H345" s="20">
        <v>6</v>
      </c>
      <c r="I345" s="1">
        <v>5918.67</v>
      </c>
      <c r="J345" s="1">
        <f t="shared" si="56"/>
        <v>4412.43</v>
      </c>
      <c r="K345" s="1">
        <v>0</v>
      </c>
      <c r="L345" s="1">
        <v>4412.43</v>
      </c>
      <c r="M345" s="1">
        <v>3860.09</v>
      </c>
      <c r="N345" s="21">
        <v>242</v>
      </c>
      <c r="O345" s="1">
        <f>'форма 3'!C345</f>
        <v>12491589.33</v>
      </c>
      <c r="P345" s="1">
        <v>0</v>
      </c>
      <c r="Q345" s="1">
        <v>0</v>
      </c>
      <c r="R345" s="1">
        <v>0</v>
      </c>
      <c r="S345" s="1">
        <f t="shared" si="57"/>
        <v>12491589.33</v>
      </c>
      <c r="T345" s="1">
        <v>0</v>
      </c>
      <c r="U345" s="1">
        <f t="shared" si="58"/>
        <v>2831</v>
      </c>
      <c r="V345" s="26">
        <v>2831</v>
      </c>
      <c r="W345" s="25" t="s">
        <v>340</v>
      </c>
      <c r="X345" s="35">
        <v>1</v>
      </c>
    </row>
    <row r="346" spans="1:24" s="22" customFormat="1" x14ac:dyDescent="0.25">
      <c r="A346" s="39">
        <f t="shared" si="60"/>
        <v>28</v>
      </c>
      <c r="B346" s="19" t="s">
        <v>581</v>
      </c>
      <c r="C346" s="99">
        <v>1989</v>
      </c>
      <c r="D346" s="23">
        <v>1999</v>
      </c>
      <c r="E346" s="1" t="s">
        <v>327</v>
      </c>
      <c r="F346" s="24" t="s">
        <v>325</v>
      </c>
      <c r="G346" s="20">
        <v>5</v>
      </c>
      <c r="H346" s="20">
        <v>11</v>
      </c>
      <c r="I346" s="1">
        <v>9113.9</v>
      </c>
      <c r="J346" s="1">
        <f t="shared" si="56"/>
        <v>8136.8</v>
      </c>
      <c r="K346" s="1">
        <v>0</v>
      </c>
      <c r="L346" s="1">
        <v>8136.8</v>
      </c>
      <c r="M346" s="1">
        <v>7215.09</v>
      </c>
      <c r="N346" s="21">
        <v>450</v>
      </c>
      <c r="O346" s="1">
        <f>'форма 3'!C346</f>
        <v>1747892</v>
      </c>
      <c r="P346" s="1">
        <v>0</v>
      </c>
      <c r="Q346" s="1">
        <v>0</v>
      </c>
      <c r="R346" s="1">
        <v>0</v>
      </c>
      <c r="S346" s="1">
        <f t="shared" si="57"/>
        <v>1747892</v>
      </c>
      <c r="T346" s="1">
        <v>0</v>
      </c>
      <c r="U346" s="1">
        <f t="shared" si="58"/>
        <v>214.81</v>
      </c>
      <c r="V346" s="26">
        <v>214.81</v>
      </c>
      <c r="W346" s="25" t="s">
        <v>340</v>
      </c>
      <c r="X346" s="35">
        <v>1</v>
      </c>
    </row>
    <row r="347" spans="1:24" s="22" customFormat="1" x14ac:dyDescent="0.25">
      <c r="A347" s="39">
        <f t="shared" si="60"/>
        <v>29</v>
      </c>
      <c r="B347" s="19" t="s">
        <v>583</v>
      </c>
      <c r="C347" s="99">
        <v>1954</v>
      </c>
      <c r="D347" s="23">
        <v>1997</v>
      </c>
      <c r="E347" s="1" t="s">
        <v>330</v>
      </c>
      <c r="F347" s="24" t="s">
        <v>328</v>
      </c>
      <c r="G347" s="20">
        <v>4</v>
      </c>
      <c r="H347" s="20">
        <v>2</v>
      </c>
      <c r="I347" s="1">
        <v>2235.6999999999998</v>
      </c>
      <c r="J347" s="1">
        <f t="shared" si="56"/>
        <v>2063.3000000000002</v>
      </c>
      <c r="K347" s="1">
        <v>0</v>
      </c>
      <c r="L347" s="1">
        <v>2063.3000000000002</v>
      </c>
      <c r="M347" s="1">
        <v>2006.2</v>
      </c>
      <c r="N347" s="21">
        <v>79</v>
      </c>
      <c r="O347" s="1">
        <f>'форма 3'!C347</f>
        <v>462179.2</v>
      </c>
      <c r="P347" s="1">
        <v>0</v>
      </c>
      <c r="Q347" s="1">
        <v>0</v>
      </c>
      <c r="R347" s="1">
        <v>0</v>
      </c>
      <c r="S347" s="1">
        <f t="shared" si="57"/>
        <v>462179.2</v>
      </c>
      <c r="T347" s="1">
        <v>0</v>
      </c>
      <c r="U347" s="1">
        <f t="shared" si="58"/>
        <v>224</v>
      </c>
      <c r="V347" s="26">
        <v>224</v>
      </c>
      <c r="W347" s="25" t="s">
        <v>340</v>
      </c>
      <c r="X347" s="35">
        <v>1</v>
      </c>
    </row>
    <row r="348" spans="1:24" s="22" customFormat="1" x14ac:dyDescent="0.25">
      <c r="A348" s="39">
        <f t="shared" si="60"/>
        <v>30</v>
      </c>
      <c r="B348" s="19" t="s">
        <v>582</v>
      </c>
      <c r="C348" s="99">
        <v>1955</v>
      </c>
      <c r="D348" s="23">
        <v>1995</v>
      </c>
      <c r="E348" s="1" t="s">
        <v>330</v>
      </c>
      <c r="F348" s="24" t="s">
        <v>328</v>
      </c>
      <c r="G348" s="20">
        <v>3</v>
      </c>
      <c r="H348" s="20">
        <v>2</v>
      </c>
      <c r="I348" s="1">
        <v>1693</v>
      </c>
      <c r="J348" s="1">
        <f t="shared" si="56"/>
        <v>1569.5</v>
      </c>
      <c r="K348" s="1">
        <v>0</v>
      </c>
      <c r="L348" s="1">
        <v>1569.5</v>
      </c>
      <c r="M348" s="1">
        <v>1499.3</v>
      </c>
      <c r="N348" s="21">
        <v>53</v>
      </c>
      <c r="O348" s="1">
        <f>'форма 3'!C348</f>
        <v>72197</v>
      </c>
      <c r="P348" s="1">
        <v>0</v>
      </c>
      <c r="Q348" s="1">
        <v>0</v>
      </c>
      <c r="R348" s="1">
        <v>0</v>
      </c>
      <c r="S348" s="1">
        <f t="shared" si="57"/>
        <v>72197</v>
      </c>
      <c r="T348" s="1">
        <v>0</v>
      </c>
      <c r="U348" s="1">
        <f t="shared" si="58"/>
        <v>46</v>
      </c>
      <c r="V348" s="26">
        <v>46</v>
      </c>
      <c r="W348" s="25" t="s">
        <v>340</v>
      </c>
      <c r="X348" s="35">
        <v>1</v>
      </c>
    </row>
    <row r="349" spans="1:24" s="22" customFormat="1" x14ac:dyDescent="0.25">
      <c r="A349" s="39">
        <f t="shared" si="60"/>
        <v>31</v>
      </c>
      <c r="B349" s="19" t="s">
        <v>584</v>
      </c>
      <c r="C349" s="99">
        <v>1956</v>
      </c>
      <c r="D349" s="23">
        <v>1997</v>
      </c>
      <c r="E349" s="1" t="s">
        <v>327</v>
      </c>
      <c r="F349" s="24" t="s">
        <v>328</v>
      </c>
      <c r="G349" s="20">
        <v>4</v>
      </c>
      <c r="H349" s="20">
        <v>2</v>
      </c>
      <c r="I349" s="1">
        <v>2282.1</v>
      </c>
      <c r="J349" s="1">
        <f t="shared" si="56"/>
        <v>2118.1</v>
      </c>
      <c r="K349" s="1">
        <v>86</v>
      </c>
      <c r="L349" s="1">
        <v>2032.1</v>
      </c>
      <c r="M349" s="1">
        <v>2032.1</v>
      </c>
      <c r="N349" s="21">
        <v>73</v>
      </c>
      <c r="O349" s="1">
        <f>'форма 3'!C349</f>
        <v>97432.6</v>
      </c>
      <c r="P349" s="1">
        <v>0</v>
      </c>
      <c r="Q349" s="1">
        <v>0</v>
      </c>
      <c r="R349" s="1">
        <v>0</v>
      </c>
      <c r="S349" s="1">
        <f t="shared" si="57"/>
        <v>97432.6</v>
      </c>
      <c r="T349" s="1">
        <v>0</v>
      </c>
      <c r="U349" s="1">
        <f t="shared" si="58"/>
        <v>46</v>
      </c>
      <c r="V349" s="26">
        <v>46</v>
      </c>
      <c r="W349" s="25" t="s">
        <v>340</v>
      </c>
      <c r="X349" s="35">
        <v>1</v>
      </c>
    </row>
    <row r="350" spans="1:24" s="22" customFormat="1" x14ac:dyDescent="0.25">
      <c r="A350" s="39">
        <f t="shared" ref="A350:A369" si="61">A349+1</f>
        <v>32</v>
      </c>
      <c r="B350" s="19" t="s">
        <v>585</v>
      </c>
      <c r="C350" s="99">
        <v>1951</v>
      </c>
      <c r="D350" s="23">
        <v>1977</v>
      </c>
      <c r="E350" s="23" t="s">
        <v>561</v>
      </c>
      <c r="F350" s="24" t="s">
        <v>328</v>
      </c>
      <c r="G350" s="20">
        <v>2</v>
      </c>
      <c r="H350" s="20">
        <v>1</v>
      </c>
      <c r="I350" s="1">
        <v>946.7</v>
      </c>
      <c r="J350" s="1">
        <f t="shared" si="56"/>
        <v>520.5</v>
      </c>
      <c r="K350" s="1">
        <v>0</v>
      </c>
      <c r="L350" s="1">
        <v>520.5</v>
      </c>
      <c r="M350" s="1">
        <v>520.5</v>
      </c>
      <c r="N350" s="21">
        <v>20</v>
      </c>
      <c r="O350" s="1">
        <f>'форма 3'!C350</f>
        <v>38517</v>
      </c>
      <c r="P350" s="1">
        <v>0</v>
      </c>
      <c r="Q350" s="1">
        <v>0</v>
      </c>
      <c r="R350" s="1">
        <v>0</v>
      </c>
      <c r="S350" s="1">
        <f t="shared" si="57"/>
        <v>38517</v>
      </c>
      <c r="T350" s="1">
        <v>0</v>
      </c>
      <c r="U350" s="1">
        <f t="shared" si="58"/>
        <v>74</v>
      </c>
      <c r="V350" s="26">
        <v>74</v>
      </c>
      <c r="W350" s="25" t="s">
        <v>340</v>
      </c>
      <c r="X350" s="35">
        <v>1</v>
      </c>
    </row>
    <row r="351" spans="1:24" s="22" customFormat="1" x14ac:dyDescent="0.25">
      <c r="A351" s="39">
        <f t="shared" si="61"/>
        <v>33</v>
      </c>
      <c r="B351" s="19" t="s">
        <v>832</v>
      </c>
      <c r="C351" s="99">
        <v>1953</v>
      </c>
      <c r="D351" s="23">
        <v>1973</v>
      </c>
      <c r="E351" s="23" t="s">
        <v>561</v>
      </c>
      <c r="F351" s="24" t="s">
        <v>328</v>
      </c>
      <c r="G351" s="20">
        <v>3</v>
      </c>
      <c r="H351" s="20">
        <v>2</v>
      </c>
      <c r="I351" s="1">
        <v>1600.5</v>
      </c>
      <c r="J351" s="1">
        <f t="shared" si="56"/>
        <v>1472</v>
      </c>
      <c r="K351" s="1">
        <v>0</v>
      </c>
      <c r="L351" s="1">
        <v>1472</v>
      </c>
      <c r="M351" s="1">
        <v>1472</v>
      </c>
      <c r="N351" s="21">
        <v>51</v>
      </c>
      <c r="O351" s="1">
        <f>'форма 3'!C351</f>
        <v>329728</v>
      </c>
      <c r="P351" s="1">
        <v>0</v>
      </c>
      <c r="Q351" s="1">
        <v>0</v>
      </c>
      <c r="R351" s="1">
        <v>0</v>
      </c>
      <c r="S351" s="1">
        <f t="shared" si="57"/>
        <v>329728</v>
      </c>
      <c r="T351" s="1">
        <v>0</v>
      </c>
      <c r="U351" s="1">
        <f t="shared" si="58"/>
        <v>224</v>
      </c>
      <c r="V351" s="26">
        <f>164+60</f>
        <v>224</v>
      </c>
      <c r="W351" s="25" t="s">
        <v>340</v>
      </c>
      <c r="X351" s="35">
        <v>1</v>
      </c>
    </row>
    <row r="352" spans="1:24" s="22" customFormat="1" x14ac:dyDescent="0.25">
      <c r="A352" s="39">
        <f t="shared" si="61"/>
        <v>34</v>
      </c>
      <c r="B352" s="19" t="s">
        <v>586</v>
      </c>
      <c r="C352" s="99">
        <v>1988</v>
      </c>
      <c r="D352" s="23"/>
      <c r="E352" s="23"/>
      <c r="F352" s="24" t="s">
        <v>325</v>
      </c>
      <c r="G352" s="20">
        <v>9</v>
      </c>
      <c r="H352" s="20">
        <v>9</v>
      </c>
      <c r="I352" s="1">
        <v>19675.900000000001</v>
      </c>
      <c r="J352" s="1">
        <f t="shared" si="56"/>
        <v>17228.8</v>
      </c>
      <c r="K352" s="1">
        <v>0</v>
      </c>
      <c r="L352" s="1">
        <v>17228.8</v>
      </c>
      <c r="M352" s="1">
        <v>17005.400000000001</v>
      </c>
      <c r="N352" s="21">
        <v>809</v>
      </c>
      <c r="O352" s="1">
        <f>'форма 3'!C352</f>
        <v>15731028</v>
      </c>
      <c r="P352" s="1">
        <v>0</v>
      </c>
      <c r="Q352" s="1">
        <v>0</v>
      </c>
      <c r="R352" s="1">
        <v>0</v>
      </c>
      <c r="S352" s="1">
        <f t="shared" si="57"/>
        <v>15731028</v>
      </c>
      <c r="T352" s="1">
        <v>0</v>
      </c>
      <c r="U352" s="1">
        <f t="shared" si="58"/>
        <v>913.07</v>
      </c>
      <c r="V352" s="26">
        <v>913.07</v>
      </c>
      <c r="W352" s="25" t="s">
        <v>340</v>
      </c>
      <c r="X352" s="35">
        <v>1</v>
      </c>
    </row>
    <row r="353" spans="1:24" s="22" customFormat="1" x14ac:dyDescent="0.25">
      <c r="A353" s="39">
        <f t="shared" si="61"/>
        <v>35</v>
      </c>
      <c r="B353" s="19" t="s">
        <v>587</v>
      </c>
      <c r="C353" s="99">
        <v>1989</v>
      </c>
      <c r="D353" s="23">
        <v>1996</v>
      </c>
      <c r="E353" s="23" t="s">
        <v>327</v>
      </c>
      <c r="F353" s="24" t="s">
        <v>327</v>
      </c>
      <c r="G353" s="20">
        <v>9</v>
      </c>
      <c r="H353" s="20">
        <v>1</v>
      </c>
      <c r="I353" s="1">
        <v>2742.2</v>
      </c>
      <c r="J353" s="1">
        <f t="shared" si="56"/>
        <v>2415.9</v>
      </c>
      <c r="K353" s="1">
        <v>0</v>
      </c>
      <c r="L353" s="1">
        <v>2415.9</v>
      </c>
      <c r="M353" s="1">
        <v>2335.9</v>
      </c>
      <c r="N353" s="21">
        <v>115</v>
      </c>
      <c r="O353" s="1">
        <f>'форма 3'!C353</f>
        <v>1747892</v>
      </c>
      <c r="P353" s="1">
        <v>0</v>
      </c>
      <c r="Q353" s="1">
        <v>0</v>
      </c>
      <c r="R353" s="1">
        <v>0</v>
      </c>
      <c r="S353" s="1">
        <f t="shared" si="57"/>
        <v>1747892</v>
      </c>
      <c r="T353" s="1">
        <v>0</v>
      </c>
      <c r="U353" s="1">
        <f t="shared" si="58"/>
        <v>723.5</v>
      </c>
      <c r="V353" s="26">
        <v>723.5</v>
      </c>
      <c r="W353" s="25" t="s">
        <v>340</v>
      </c>
      <c r="X353" s="35">
        <v>1</v>
      </c>
    </row>
    <row r="354" spans="1:24" s="22" customFormat="1" x14ac:dyDescent="0.25">
      <c r="A354" s="39">
        <f t="shared" si="61"/>
        <v>36</v>
      </c>
      <c r="B354" s="19" t="s">
        <v>588</v>
      </c>
      <c r="C354" s="99">
        <v>1989</v>
      </c>
      <c r="D354" s="23">
        <v>1995</v>
      </c>
      <c r="E354" s="23" t="s">
        <v>327</v>
      </c>
      <c r="F354" s="24" t="s">
        <v>327</v>
      </c>
      <c r="G354" s="20">
        <v>9</v>
      </c>
      <c r="H354" s="20">
        <v>1</v>
      </c>
      <c r="I354" s="1">
        <v>5594.4</v>
      </c>
      <c r="J354" s="1">
        <f t="shared" si="56"/>
        <v>4642.1000000000004</v>
      </c>
      <c r="K354" s="1">
        <v>0</v>
      </c>
      <c r="L354" s="1">
        <v>4642.1000000000004</v>
      </c>
      <c r="M354" s="1">
        <v>4430</v>
      </c>
      <c r="N354" s="21">
        <v>195</v>
      </c>
      <c r="O354" s="1">
        <f>'форма 3'!C354</f>
        <v>1747892</v>
      </c>
      <c r="P354" s="1">
        <v>0</v>
      </c>
      <c r="Q354" s="1">
        <v>0</v>
      </c>
      <c r="R354" s="1">
        <v>0</v>
      </c>
      <c r="S354" s="1">
        <f t="shared" si="57"/>
        <v>1747892</v>
      </c>
      <c r="T354" s="1">
        <v>0</v>
      </c>
      <c r="U354" s="1">
        <f t="shared" si="58"/>
        <v>376.53</v>
      </c>
      <c r="V354" s="26">
        <v>376.53</v>
      </c>
      <c r="W354" s="25" t="s">
        <v>340</v>
      </c>
      <c r="X354" s="35">
        <v>1</v>
      </c>
    </row>
    <row r="355" spans="1:24" s="22" customFormat="1" x14ac:dyDescent="0.25">
      <c r="A355" s="39">
        <f t="shared" si="61"/>
        <v>37</v>
      </c>
      <c r="B355" s="19" t="s">
        <v>589</v>
      </c>
      <c r="C355" s="99">
        <v>1988</v>
      </c>
      <c r="D355" s="23"/>
      <c r="E355" s="23"/>
      <c r="F355" s="24" t="s">
        <v>325</v>
      </c>
      <c r="G355" s="20">
        <v>9</v>
      </c>
      <c r="H355" s="20">
        <v>6</v>
      </c>
      <c r="I355" s="1">
        <v>11835.3</v>
      </c>
      <c r="J355" s="1">
        <f t="shared" si="56"/>
        <v>10603.9</v>
      </c>
      <c r="K355" s="1">
        <v>0</v>
      </c>
      <c r="L355" s="1">
        <v>10603.9</v>
      </c>
      <c r="M355" s="1">
        <v>10256</v>
      </c>
      <c r="N355" s="21">
        <v>483</v>
      </c>
      <c r="O355" s="1">
        <f>'форма 3'!C355</f>
        <v>10487352</v>
      </c>
      <c r="P355" s="1">
        <v>0</v>
      </c>
      <c r="Q355" s="1">
        <v>0</v>
      </c>
      <c r="R355" s="1">
        <v>0</v>
      </c>
      <c r="S355" s="1">
        <f t="shared" si="57"/>
        <v>10487352</v>
      </c>
      <c r="T355" s="1">
        <v>0</v>
      </c>
      <c r="U355" s="1">
        <f t="shared" si="58"/>
        <v>989.01</v>
      </c>
      <c r="V355" s="26">
        <v>989.01</v>
      </c>
      <c r="W355" s="25" t="s">
        <v>340</v>
      </c>
      <c r="X355" s="35">
        <v>1</v>
      </c>
    </row>
    <row r="356" spans="1:24" s="22" customFormat="1" x14ac:dyDescent="0.25">
      <c r="A356" s="39">
        <f t="shared" si="61"/>
        <v>38</v>
      </c>
      <c r="B356" s="19" t="s">
        <v>590</v>
      </c>
      <c r="C356" s="99">
        <v>1951</v>
      </c>
      <c r="D356" s="23">
        <v>1976</v>
      </c>
      <c r="E356" s="23" t="s">
        <v>561</v>
      </c>
      <c r="F356" s="24" t="s">
        <v>328</v>
      </c>
      <c r="G356" s="20">
        <v>2</v>
      </c>
      <c r="H356" s="20">
        <v>2</v>
      </c>
      <c r="I356" s="1">
        <v>964.5</v>
      </c>
      <c r="J356" s="1">
        <f t="shared" si="56"/>
        <v>877.1</v>
      </c>
      <c r="K356" s="1">
        <v>0</v>
      </c>
      <c r="L356" s="1">
        <v>877.1</v>
      </c>
      <c r="M356" s="1">
        <v>877.1</v>
      </c>
      <c r="N356" s="21">
        <v>30</v>
      </c>
      <c r="O356" s="1">
        <f>'форма 3'!C356</f>
        <v>64905.4</v>
      </c>
      <c r="P356" s="1">
        <v>0</v>
      </c>
      <c r="Q356" s="1">
        <v>0</v>
      </c>
      <c r="R356" s="1">
        <v>0</v>
      </c>
      <c r="S356" s="1">
        <f t="shared" si="57"/>
        <v>64905.4</v>
      </c>
      <c r="T356" s="1">
        <v>0</v>
      </c>
      <c r="U356" s="1">
        <f t="shared" si="58"/>
        <v>74</v>
      </c>
      <c r="V356" s="26">
        <v>74</v>
      </c>
      <c r="W356" s="25" t="s">
        <v>340</v>
      </c>
      <c r="X356" s="35">
        <v>1</v>
      </c>
    </row>
    <row r="357" spans="1:24" s="22" customFormat="1" x14ac:dyDescent="0.25">
      <c r="A357" s="39">
        <f t="shared" si="61"/>
        <v>39</v>
      </c>
      <c r="B357" s="19" t="s">
        <v>550</v>
      </c>
      <c r="C357" s="99">
        <v>1952</v>
      </c>
      <c r="D357" s="23">
        <v>1984</v>
      </c>
      <c r="E357" s="23" t="s">
        <v>561</v>
      </c>
      <c r="F357" s="24" t="s">
        <v>328</v>
      </c>
      <c r="G357" s="20">
        <v>2</v>
      </c>
      <c r="H357" s="20">
        <v>2</v>
      </c>
      <c r="I357" s="1">
        <v>978.9</v>
      </c>
      <c r="J357" s="1">
        <f t="shared" si="56"/>
        <v>889.1</v>
      </c>
      <c r="K357" s="1">
        <v>0</v>
      </c>
      <c r="L357" s="1">
        <v>889.1</v>
      </c>
      <c r="M357" s="1">
        <v>856.92</v>
      </c>
      <c r="N357" s="21">
        <v>38</v>
      </c>
      <c r="O357" s="1">
        <f>'форма 3'!C357</f>
        <v>6282380.5999999996</v>
      </c>
      <c r="P357" s="1">
        <v>0</v>
      </c>
      <c r="Q357" s="1">
        <v>0</v>
      </c>
      <c r="R357" s="1">
        <v>0</v>
      </c>
      <c r="S357" s="1">
        <f t="shared" si="57"/>
        <v>6282380.5999999996</v>
      </c>
      <c r="T357" s="1">
        <v>0</v>
      </c>
      <c r="U357" s="1">
        <f t="shared" si="58"/>
        <v>7066</v>
      </c>
      <c r="V357" s="1">
        <v>7066</v>
      </c>
      <c r="W357" s="25" t="s">
        <v>340</v>
      </c>
      <c r="X357" s="35">
        <v>1</v>
      </c>
    </row>
    <row r="358" spans="1:24" s="22" customFormat="1" x14ac:dyDescent="0.25">
      <c r="A358" s="39">
        <f t="shared" si="61"/>
        <v>40</v>
      </c>
      <c r="B358" s="19" t="s">
        <v>591</v>
      </c>
      <c r="C358" s="99">
        <v>1953</v>
      </c>
      <c r="D358" s="23">
        <v>1967</v>
      </c>
      <c r="E358" s="23" t="s">
        <v>561</v>
      </c>
      <c r="F358" s="24" t="s">
        <v>326</v>
      </c>
      <c r="G358" s="20">
        <v>2</v>
      </c>
      <c r="H358" s="20">
        <v>2</v>
      </c>
      <c r="I358" s="1">
        <v>1538</v>
      </c>
      <c r="J358" s="1">
        <f t="shared" si="56"/>
        <v>899.1</v>
      </c>
      <c r="K358" s="1">
        <v>0</v>
      </c>
      <c r="L358" s="1">
        <v>899.1</v>
      </c>
      <c r="M358" s="1">
        <v>277.10000000000002</v>
      </c>
      <c r="N358" s="21">
        <v>43</v>
      </c>
      <c r="O358" s="1">
        <f>'форма 3'!C358</f>
        <v>66533.399999999994</v>
      </c>
      <c r="P358" s="1">
        <v>0</v>
      </c>
      <c r="Q358" s="1">
        <v>0</v>
      </c>
      <c r="R358" s="1">
        <v>0</v>
      </c>
      <c r="S358" s="1">
        <f t="shared" si="57"/>
        <v>66533.399999999994</v>
      </c>
      <c r="T358" s="1">
        <v>0</v>
      </c>
      <c r="U358" s="1">
        <f t="shared" si="58"/>
        <v>74</v>
      </c>
      <c r="V358" s="1">
        <v>74</v>
      </c>
      <c r="W358" s="25" t="s">
        <v>340</v>
      </c>
      <c r="X358" s="35">
        <v>1</v>
      </c>
    </row>
    <row r="359" spans="1:24" s="22" customFormat="1" x14ac:dyDescent="0.25">
      <c r="A359" s="39">
        <f t="shared" si="61"/>
        <v>41</v>
      </c>
      <c r="B359" s="19" t="s">
        <v>592</v>
      </c>
      <c r="C359" s="99">
        <v>1957</v>
      </c>
      <c r="D359" s="23">
        <v>1997</v>
      </c>
      <c r="E359" s="23" t="s">
        <v>330</v>
      </c>
      <c r="F359" s="24" t="s">
        <v>328</v>
      </c>
      <c r="G359" s="20">
        <v>4</v>
      </c>
      <c r="H359" s="20">
        <v>4</v>
      </c>
      <c r="I359" s="1">
        <v>4033</v>
      </c>
      <c r="J359" s="1">
        <f t="shared" si="56"/>
        <v>2328</v>
      </c>
      <c r="K359" s="1">
        <v>0</v>
      </c>
      <c r="L359" s="1">
        <v>2328</v>
      </c>
      <c r="M359" s="1">
        <v>2282.6</v>
      </c>
      <c r="N359" s="21">
        <v>110</v>
      </c>
      <c r="O359" s="1">
        <f>'форма 3'!C359</f>
        <v>521472</v>
      </c>
      <c r="P359" s="1">
        <v>0</v>
      </c>
      <c r="Q359" s="1">
        <v>0</v>
      </c>
      <c r="R359" s="1">
        <v>0</v>
      </c>
      <c r="S359" s="1">
        <f t="shared" si="57"/>
        <v>521472</v>
      </c>
      <c r="T359" s="1">
        <v>0</v>
      </c>
      <c r="U359" s="1">
        <f t="shared" si="58"/>
        <v>224</v>
      </c>
      <c r="V359" s="1">
        <v>224</v>
      </c>
      <c r="W359" s="25" t="s">
        <v>340</v>
      </c>
      <c r="X359" s="35">
        <v>1</v>
      </c>
    </row>
    <row r="360" spans="1:24" s="22" customFormat="1" x14ac:dyDescent="0.25">
      <c r="A360" s="39">
        <f t="shared" si="61"/>
        <v>42</v>
      </c>
      <c r="B360" s="19" t="s">
        <v>593</v>
      </c>
      <c r="C360" s="99">
        <v>1957</v>
      </c>
      <c r="D360" s="23">
        <v>1997</v>
      </c>
      <c r="E360" s="23" t="s">
        <v>330</v>
      </c>
      <c r="F360" s="24" t="s">
        <v>328</v>
      </c>
      <c r="G360" s="20">
        <v>4</v>
      </c>
      <c r="H360" s="20">
        <v>4</v>
      </c>
      <c r="I360" s="1">
        <v>4296</v>
      </c>
      <c r="J360" s="1">
        <f t="shared" si="56"/>
        <v>2350</v>
      </c>
      <c r="K360" s="1">
        <v>0</v>
      </c>
      <c r="L360" s="1">
        <v>2350</v>
      </c>
      <c r="M360" s="1">
        <v>2348.6999999999998</v>
      </c>
      <c r="N360" s="21">
        <v>107</v>
      </c>
      <c r="O360" s="1">
        <f>'форма 3'!C360</f>
        <v>526400</v>
      </c>
      <c r="P360" s="1">
        <v>0</v>
      </c>
      <c r="Q360" s="1">
        <v>0</v>
      </c>
      <c r="R360" s="1">
        <v>0</v>
      </c>
      <c r="S360" s="1">
        <f t="shared" si="57"/>
        <v>526400</v>
      </c>
      <c r="T360" s="1">
        <v>0</v>
      </c>
      <c r="U360" s="1">
        <f t="shared" si="58"/>
        <v>224</v>
      </c>
      <c r="V360" s="1">
        <v>224</v>
      </c>
      <c r="W360" s="25" t="s">
        <v>340</v>
      </c>
      <c r="X360" s="35">
        <v>1</v>
      </c>
    </row>
    <row r="361" spans="1:24" s="22" customFormat="1" x14ac:dyDescent="0.25">
      <c r="A361" s="39">
        <f t="shared" si="61"/>
        <v>43</v>
      </c>
      <c r="B361" s="19" t="s">
        <v>551</v>
      </c>
      <c r="C361" s="99">
        <v>1972</v>
      </c>
      <c r="D361" s="23">
        <v>1997</v>
      </c>
      <c r="E361" s="23" t="s">
        <v>327</v>
      </c>
      <c r="F361" s="24" t="s">
        <v>325</v>
      </c>
      <c r="G361" s="20">
        <v>5</v>
      </c>
      <c r="H361" s="20">
        <v>6</v>
      </c>
      <c r="I361" s="1">
        <v>5724.95</v>
      </c>
      <c r="J361" s="1">
        <f t="shared" si="56"/>
        <v>4363.92</v>
      </c>
      <c r="K361" s="1">
        <v>0</v>
      </c>
      <c r="L361" s="1">
        <v>4363.92</v>
      </c>
      <c r="M361" s="1">
        <v>4051.29</v>
      </c>
      <c r="N361" s="21">
        <v>232</v>
      </c>
      <c r="O361" s="1">
        <f>'форма 3'!C361</f>
        <v>12354257.52</v>
      </c>
      <c r="P361" s="1">
        <v>0</v>
      </c>
      <c r="Q361" s="1">
        <v>0</v>
      </c>
      <c r="R361" s="1">
        <v>0</v>
      </c>
      <c r="S361" s="1">
        <f t="shared" si="57"/>
        <v>12354257.52</v>
      </c>
      <c r="T361" s="1">
        <v>0</v>
      </c>
      <c r="U361" s="1">
        <f t="shared" si="58"/>
        <v>2831</v>
      </c>
      <c r="V361" s="26">
        <v>2831</v>
      </c>
      <c r="W361" s="25" t="s">
        <v>340</v>
      </c>
      <c r="X361" s="35">
        <v>1</v>
      </c>
    </row>
    <row r="362" spans="1:24" s="22" customFormat="1" x14ac:dyDescent="0.25">
      <c r="A362" s="39">
        <f t="shared" si="61"/>
        <v>44</v>
      </c>
      <c r="B362" s="19" t="s">
        <v>594</v>
      </c>
      <c r="C362" s="99">
        <v>1955</v>
      </c>
      <c r="D362" s="23">
        <v>1967</v>
      </c>
      <c r="E362" s="23" t="s">
        <v>561</v>
      </c>
      <c r="F362" s="24" t="s">
        <v>326</v>
      </c>
      <c r="G362" s="20">
        <v>2</v>
      </c>
      <c r="H362" s="20">
        <v>1</v>
      </c>
      <c r="I362" s="1">
        <v>882</v>
      </c>
      <c r="J362" s="1">
        <f t="shared" ref="J362:J369" si="62">SUM(K362:L362)</f>
        <v>486</v>
      </c>
      <c r="K362" s="1">
        <v>0</v>
      </c>
      <c r="L362" s="1">
        <v>486</v>
      </c>
      <c r="M362" s="1">
        <v>396.8</v>
      </c>
      <c r="N362" s="21">
        <v>33</v>
      </c>
      <c r="O362" s="1">
        <f>'форма 3'!C362</f>
        <v>123444</v>
      </c>
      <c r="P362" s="1">
        <v>0</v>
      </c>
      <c r="Q362" s="1">
        <v>0</v>
      </c>
      <c r="R362" s="1">
        <v>0</v>
      </c>
      <c r="S362" s="1">
        <f t="shared" ref="S362:S369" si="63">O362-P362-Q362-R362-T362</f>
        <v>123444</v>
      </c>
      <c r="T362" s="1">
        <v>0</v>
      </c>
      <c r="U362" s="1">
        <f t="shared" ref="U362:U369" si="64">O362/J362</f>
        <v>254</v>
      </c>
      <c r="V362" s="26">
        <v>254</v>
      </c>
      <c r="W362" s="25" t="s">
        <v>340</v>
      </c>
      <c r="X362" s="35">
        <v>1</v>
      </c>
    </row>
    <row r="363" spans="1:24" s="22" customFormat="1" x14ac:dyDescent="0.25">
      <c r="A363" s="39">
        <f t="shared" si="61"/>
        <v>45</v>
      </c>
      <c r="B363" s="19" t="s">
        <v>596</v>
      </c>
      <c r="C363" s="99">
        <v>1957</v>
      </c>
      <c r="D363" s="23">
        <v>1999</v>
      </c>
      <c r="E363" s="23" t="s">
        <v>327</v>
      </c>
      <c r="F363" s="24" t="s">
        <v>326</v>
      </c>
      <c r="G363" s="20">
        <v>2</v>
      </c>
      <c r="H363" s="20">
        <v>1</v>
      </c>
      <c r="I363" s="1">
        <v>905.5</v>
      </c>
      <c r="J363" s="1">
        <f t="shared" si="62"/>
        <v>525</v>
      </c>
      <c r="K363" s="1">
        <v>0</v>
      </c>
      <c r="L363" s="1">
        <v>525</v>
      </c>
      <c r="M363" s="1">
        <v>385.6</v>
      </c>
      <c r="N363" s="21">
        <v>24</v>
      </c>
      <c r="O363" s="1">
        <f>'форма 3'!C363</f>
        <v>133350</v>
      </c>
      <c r="P363" s="1">
        <v>0</v>
      </c>
      <c r="Q363" s="1">
        <v>0</v>
      </c>
      <c r="R363" s="1">
        <v>0</v>
      </c>
      <c r="S363" s="1">
        <f t="shared" si="63"/>
        <v>133350</v>
      </c>
      <c r="T363" s="1">
        <v>0</v>
      </c>
      <c r="U363" s="1">
        <f t="shared" si="64"/>
        <v>254</v>
      </c>
      <c r="V363" s="26">
        <v>254</v>
      </c>
      <c r="W363" s="25" t="s">
        <v>340</v>
      </c>
      <c r="X363" s="35">
        <v>1</v>
      </c>
    </row>
    <row r="364" spans="1:24" s="22" customFormat="1" x14ac:dyDescent="0.25">
      <c r="A364" s="39">
        <f t="shared" si="61"/>
        <v>46</v>
      </c>
      <c r="B364" s="19" t="s">
        <v>597</v>
      </c>
      <c r="C364" s="99">
        <v>1957</v>
      </c>
      <c r="D364" s="23">
        <v>1996</v>
      </c>
      <c r="E364" s="23" t="s">
        <v>327</v>
      </c>
      <c r="F364" s="24" t="s">
        <v>326</v>
      </c>
      <c r="G364" s="20">
        <v>2</v>
      </c>
      <c r="H364" s="20">
        <v>2</v>
      </c>
      <c r="I364" s="1">
        <v>531.6</v>
      </c>
      <c r="J364" s="1">
        <f t="shared" si="62"/>
        <v>485.6</v>
      </c>
      <c r="K364" s="1">
        <v>0</v>
      </c>
      <c r="L364" s="1">
        <v>485.6</v>
      </c>
      <c r="M364" s="1">
        <v>246.7</v>
      </c>
      <c r="N364" s="21">
        <v>27</v>
      </c>
      <c r="O364" s="1">
        <f>'форма 3'!C364</f>
        <v>22337.599999999999</v>
      </c>
      <c r="P364" s="1">
        <v>0</v>
      </c>
      <c r="Q364" s="1">
        <v>0</v>
      </c>
      <c r="R364" s="1">
        <v>0</v>
      </c>
      <c r="S364" s="1">
        <f t="shared" si="63"/>
        <v>22337.599999999999</v>
      </c>
      <c r="T364" s="1">
        <v>0</v>
      </c>
      <c r="U364" s="1">
        <f t="shared" si="64"/>
        <v>46</v>
      </c>
      <c r="V364" s="26">
        <v>46</v>
      </c>
      <c r="W364" s="25" t="s">
        <v>340</v>
      </c>
      <c r="X364" s="35">
        <v>1</v>
      </c>
    </row>
    <row r="365" spans="1:24" s="22" customFormat="1" x14ac:dyDescent="0.25">
      <c r="A365" s="39">
        <f t="shared" si="61"/>
        <v>47</v>
      </c>
      <c r="B365" s="19" t="s">
        <v>598</v>
      </c>
      <c r="C365" s="99">
        <v>1957</v>
      </c>
      <c r="D365" s="23">
        <v>1995</v>
      </c>
      <c r="E365" s="23" t="s">
        <v>327</v>
      </c>
      <c r="F365" s="24" t="s">
        <v>326</v>
      </c>
      <c r="G365" s="20">
        <v>2</v>
      </c>
      <c r="H365" s="20">
        <v>2</v>
      </c>
      <c r="I365" s="1">
        <v>531.6</v>
      </c>
      <c r="J365" s="1">
        <f t="shared" si="62"/>
        <v>476</v>
      </c>
      <c r="K365" s="1">
        <v>0</v>
      </c>
      <c r="L365" s="1">
        <v>476</v>
      </c>
      <c r="M365" s="1">
        <v>344.6</v>
      </c>
      <c r="N365" s="21">
        <v>23</v>
      </c>
      <c r="O365" s="1">
        <f>'форма 3'!C365</f>
        <v>177548</v>
      </c>
      <c r="P365" s="1">
        <v>0</v>
      </c>
      <c r="Q365" s="1">
        <v>0</v>
      </c>
      <c r="R365" s="1">
        <v>0</v>
      </c>
      <c r="S365" s="1">
        <f t="shared" si="63"/>
        <v>177548</v>
      </c>
      <c r="T365" s="1">
        <v>0</v>
      </c>
      <c r="U365" s="1">
        <f t="shared" si="64"/>
        <v>373</v>
      </c>
      <c r="V365" s="26">
        <v>373</v>
      </c>
      <c r="W365" s="25" t="s">
        <v>340</v>
      </c>
      <c r="X365" s="35">
        <v>1</v>
      </c>
    </row>
    <row r="366" spans="1:24" s="22" customFormat="1" x14ac:dyDescent="0.25">
      <c r="A366" s="39">
        <f t="shared" si="61"/>
        <v>48</v>
      </c>
      <c r="B366" s="19" t="s">
        <v>599</v>
      </c>
      <c r="C366" s="99">
        <v>1957</v>
      </c>
      <c r="D366" s="23">
        <v>1996</v>
      </c>
      <c r="E366" s="23" t="s">
        <v>327</v>
      </c>
      <c r="F366" s="24" t="s">
        <v>326</v>
      </c>
      <c r="G366" s="20">
        <v>2</v>
      </c>
      <c r="H366" s="20">
        <v>2</v>
      </c>
      <c r="I366" s="1">
        <v>481.3</v>
      </c>
      <c r="J366" s="1">
        <f t="shared" si="62"/>
        <v>432.5</v>
      </c>
      <c r="K366" s="1">
        <v>0</v>
      </c>
      <c r="L366" s="1">
        <v>432.5</v>
      </c>
      <c r="M366" s="1">
        <v>383.7</v>
      </c>
      <c r="N366" s="21">
        <v>19</v>
      </c>
      <c r="O366" s="1">
        <f>'форма 3'!C366</f>
        <v>19895</v>
      </c>
      <c r="P366" s="1">
        <v>0</v>
      </c>
      <c r="Q366" s="1">
        <v>0</v>
      </c>
      <c r="R366" s="1">
        <v>0</v>
      </c>
      <c r="S366" s="1">
        <f t="shared" si="63"/>
        <v>19895</v>
      </c>
      <c r="T366" s="1">
        <v>0</v>
      </c>
      <c r="U366" s="1">
        <f t="shared" si="64"/>
        <v>46</v>
      </c>
      <c r="V366" s="26">
        <v>46</v>
      </c>
      <c r="W366" s="25" t="s">
        <v>340</v>
      </c>
      <c r="X366" s="35">
        <v>1</v>
      </c>
    </row>
    <row r="367" spans="1:24" s="22" customFormat="1" x14ac:dyDescent="0.25">
      <c r="A367" s="39">
        <f t="shared" si="61"/>
        <v>49</v>
      </c>
      <c r="B367" s="19" t="s">
        <v>600</v>
      </c>
      <c r="C367" s="99">
        <v>1957</v>
      </c>
      <c r="D367" s="23">
        <v>1995</v>
      </c>
      <c r="E367" s="23" t="s">
        <v>327</v>
      </c>
      <c r="F367" s="24" t="s">
        <v>326</v>
      </c>
      <c r="G367" s="20">
        <v>2</v>
      </c>
      <c r="H367" s="20">
        <v>2</v>
      </c>
      <c r="I367" s="1">
        <v>471.9</v>
      </c>
      <c r="J367" s="1">
        <f t="shared" si="62"/>
        <v>424.9</v>
      </c>
      <c r="K367" s="1">
        <v>0</v>
      </c>
      <c r="L367" s="1">
        <v>424.9</v>
      </c>
      <c r="M367" s="1">
        <v>319</v>
      </c>
      <c r="N367" s="21">
        <v>17</v>
      </c>
      <c r="O367" s="1">
        <f>'форма 3'!C367</f>
        <v>19545.400000000001</v>
      </c>
      <c r="P367" s="1">
        <v>0</v>
      </c>
      <c r="Q367" s="1">
        <v>0</v>
      </c>
      <c r="R367" s="1">
        <v>0</v>
      </c>
      <c r="S367" s="1">
        <f t="shared" si="63"/>
        <v>19545.400000000001</v>
      </c>
      <c r="T367" s="1">
        <v>0</v>
      </c>
      <c r="U367" s="1">
        <f t="shared" si="64"/>
        <v>46</v>
      </c>
      <c r="V367" s="26">
        <v>46</v>
      </c>
      <c r="W367" s="25" t="s">
        <v>340</v>
      </c>
      <c r="X367" s="35">
        <v>1</v>
      </c>
    </row>
    <row r="368" spans="1:24" s="22" customFormat="1" x14ac:dyDescent="0.25">
      <c r="A368" s="39">
        <f t="shared" si="61"/>
        <v>50</v>
      </c>
      <c r="B368" s="19" t="s">
        <v>601</v>
      </c>
      <c r="C368" s="99">
        <v>1956</v>
      </c>
      <c r="D368" s="23">
        <v>1995</v>
      </c>
      <c r="E368" s="23" t="s">
        <v>327</v>
      </c>
      <c r="F368" s="24" t="s">
        <v>326</v>
      </c>
      <c r="G368" s="20">
        <v>2</v>
      </c>
      <c r="H368" s="20">
        <v>2</v>
      </c>
      <c r="I368" s="1">
        <v>341.69</v>
      </c>
      <c r="J368" s="1">
        <f t="shared" si="62"/>
        <v>315.08999999999997</v>
      </c>
      <c r="K368" s="1">
        <v>0</v>
      </c>
      <c r="L368" s="1">
        <v>315.08999999999997</v>
      </c>
      <c r="M368" s="1">
        <v>282.29000000000002</v>
      </c>
      <c r="N368" s="21">
        <v>18</v>
      </c>
      <c r="O368" s="1">
        <f>'форма 3'!C368</f>
        <v>14494.14</v>
      </c>
      <c r="P368" s="1">
        <v>0</v>
      </c>
      <c r="Q368" s="1">
        <v>0</v>
      </c>
      <c r="R368" s="1">
        <v>0</v>
      </c>
      <c r="S368" s="1">
        <f t="shared" si="63"/>
        <v>14494.14</v>
      </c>
      <c r="T368" s="1">
        <v>0</v>
      </c>
      <c r="U368" s="1">
        <f t="shared" si="64"/>
        <v>46</v>
      </c>
      <c r="V368" s="26">
        <v>46</v>
      </c>
      <c r="W368" s="25" t="s">
        <v>340</v>
      </c>
      <c r="X368" s="35">
        <v>1</v>
      </c>
    </row>
    <row r="369" spans="1:24" s="22" customFormat="1" x14ac:dyDescent="0.25">
      <c r="A369" s="39">
        <f t="shared" si="61"/>
        <v>51</v>
      </c>
      <c r="B369" s="19" t="s">
        <v>595</v>
      </c>
      <c r="C369" s="99">
        <v>1930</v>
      </c>
      <c r="D369" s="23">
        <v>1995</v>
      </c>
      <c r="E369" s="23" t="s">
        <v>327</v>
      </c>
      <c r="F369" s="24" t="s">
        <v>326</v>
      </c>
      <c r="G369" s="20">
        <v>2</v>
      </c>
      <c r="H369" s="20">
        <v>2</v>
      </c>
      <c r="I369" s="1">
        <v>675.65</v>
      </c>
      <c r="J369" s="1">
        <f t="shared" si="62"/>
        <v>536.63</v>
      </c>
      <c r="K369" s="1">
        <v>0</v>
      </c>
      <c r="L369" s="1">
        <v>536.63</v>
      </c>
      <c r="M369" s="1">
        <v>442.03</v>
      </c>
      <c r="N369" s="21">
        <v>38</v>
      </c>
      <c r="O369" s="1">
        <f>'форма 3'!C369</f>
        <v>12879.12</v>
      </c>
      <c r="P369" s="1">
        <v>0</v>
      </c>
      <c r="Q369" s="1">
        <v>0</v>
      </c>
      <c r="R369" s="1">
        <v>0</v>
      </c>
      <c r="S369" s="1">
        <f t="shared" si="63"/>
        <v>12879.12</v>
      </c>
      <c r="T369" s="1">
        <v>0</v>
      </c>
      <c r="U369" s="1">
        <f t="shared" si="64"/>
        <v>24</v>
      </c>
      <c r="V369" s="26">
        <v>24</v>
      </c>
      <c r="W369" s="25" t="s">
        <v>340</v>
      </c>
      <c r="X369" s="35">
        <v>1</v>
      </c>
    </row>
    <row r="370" spans="1:24" s="22" customFormat="1" x14ac:dyDescent="0.25">
      <c r="A370" s="201" t="s">
        <v>29</v>
      </c>
      <c r="B370" s="201"/>
      <c r="C370" s="27" t="s">
        <v>16</v>
      </c>
      <c r="D370" s="27" t="s">
        <v>16</v>
      </c>
      <c r="E370" s="27" t="s">
        <v>16</v>
      </c>
      <c r="F370" s="27" t="s">
        <v>16</v>
      </c>
      <c r="G370" s="27" t="s">
        <v>16</v>
      </c>
      <c r="H370" s="27" t="s">
        <v>16</v>
      </c>
      <c r="I370" s="28">
        <f>SUM(I371:I381)</f>
        <v>42189.2</v>
      </c>
      <c r="J370" s="29">
        <f t="shared" ref="J370:T370" si="65">SUM(J371:J381)</f>
        <v>34160.79</v>
      </c>
      <c r="K370" s="29">
        <f t="shared" si="65"/>
        <v>706.1</v>
      </c>
      <c r="L370" s="29">
        <f t="shared" si="65"/>
        <v>33454.69</v>
      </c>
      <c r="M370" s="29">
        <f t="shared" si="65"/>
        <v>32346.59</v>
      </c>
      <c r="N370" s="30">
        <f t="shared" si="65"/>
        <v>1452</v>
      </c>
      <c r="O370" s="29">
        <f t="shared" si="65"/>
        <v>48612133.549999997</v>
      </c>
      <c r="P370" s="29">
        <f t="shared" si="65"/>
        <v>0</v>
      </c>
      <c r="Q370" s="29">
        <f t="shared" si="65"/>
        <v>0</v>
      </c>
      <c r="R370" s="29">
        <f t="shared" si="65"/>
        <v>0</v>
      </c>
      <c r="S370" s="29">
        <f t="shared" si="65"/>
        <v>48612133.549999997</v>
      </c>
      <c r="T370" s="1">
        <f t="shared" si="65"/>
        <v>0</v>
      </c>
      <c r="U370" s="1" t="s">
        <v>16</v>
      </c>
      <c r="V370" s="1" t="s">
        <v>16</v>
      </c>
      <c r="W370" s="1" t="s">
        <v>16</v>
      </c>
      <c r="X370" s="1" t="s">
        <v>16</v>
      </c>
    </row>
    <row r="371" spans="1:24" s="22" customFormat="1" x14ac:dyDescent="0.25">
      <c r="A371" s="112">
        <v>1</v>
      </c>
      <c r="B371" s="2" t="s">
        <v>490</v>
      </c>
      <c r="C371" s="27">
        <v>1971</v>
      </c>
      <c r="D371" s="27">
        <v>2008</v>
      </c>
      <c r="E371" s="27" t="s">
        <v>561</v>
      </c>
      <c r="F371" s="24" t="s">
        <v>327</v>
      </c>
      <c r="G371" s="27">
        <v>2</v>
      </c>
      <c r="H371" s="27">
        <v>2</v>
      </c>
      <c r="I371" s="28">
        <v>772.9</v>
      </c>
      <c r="J371" s="1">
        <f t="shared" ref="J371:J378" si="66">SUM(K371:L371)</f>
        <v>714.7</v>
      </c>
      <c r="K371" s="29">
        <v>0</v>
      </c>
      <c r="L371" s="29">
        <v>714.7</v>
      </c>
      <c r="M371" s="29">
        <v>567.9</v>
      </c>
      <c r="N371" s="30">
        <v>34</v>
      </c>
      <c r="O371" s="1">
        <f>'форма 3'!C371</f>
        <v>5388123.2999999998</v>
      </c>
      <c r="P371" s="29">
        <v>0</v>
      </c>
      <c r="Q371" s="29">
        <v>0</v>
      </c>
      <c r="R371" s="29">
        <v>0</v>
      </c>
      <c r="S371" s="1">
        <f t="shared" ref="S371:S381" si="67">O371-P371-Q371-R371-T371</f>
        <v>5388123.2999999998</v>
      </c>
      <c r="T371" s="1">
        <v>0</v>
      </c>
      <c r="U371" s="1">
        <f t="shared" ref="U371:U381" si="68">O371/J371</f>
        <v>7539</v>
      </c>
      <c r="V371" s="1">
        <v>7539</v>
      </c>
      <c r="W371" s="1" t="s">
        <v>340</v>
      </c>
      <c r="X371" s="21">
        <v>1</v>
      </c>
    </row>
    <row r="372" spans="1:24" s="22" customFormat="1" x14ac:dyDescent="0.25">
      <c r="A372" s="112">
        <f>A371+1</f>
        <v>2</v>
      </c>
      <c r="B372" s="2" t="s">
        <v>502</v>
      </c>
      <c r="C372" s="27">
        <v>1969</v>
      </c>
      <c r="D372" s="27">
        <v>2008</v>
      </c>
      <c r="E372" s="27" t="s">
        <v>561</v>
      </c>
      <c r="F372" s="24" t="s">
        <v>327</v>
      </c>
      <c r="G372" s="27">
        <v>2</v>
      </c>
      <c r="H372" s="27">
        <v>2</v>
      </c>
      <c r="I372" s="28">
        <v>774.1</v>
      </c>
      <c r="J372" s="1">
        <f t="shared" si="66"/>
        <v>712.5</v>
      </c>
      <c r="K372" s="29">
        <v>0</v>
      </c>
      <c r="L372" s="29">
        <v>712.5</v>
      </c>
      <c r="M372" s="29">
        <v>619.1</v>
      </c>
      <c r="N372" s="30">
        <v>35</v>
      </c>
      <c r="O372" s="1">
        <f>'форма 3'!C372</f>
        <v>5371537.5</v>
      </c>
      <c r="P372" s="29">
        <v>0</v>
      </c>
      <c r="Q372" s="29">
        <v>0</v>
      </c>
      <c r="R372" s="29">
        <v>0</v>
      </c>
      <c r="S372" s="1">
        <f t="shared" si="67"/>
        <v>5371537.5</v>
      </c>
      <c r="T372" s="1">
        <v>0</v>
      </c>
      <c r="U372" s="1">
        <f>O372/J372</f>
        <v>7539</v>
      </c>
      <c r="V372" s="1">
        <v>7539</v>
      </c>
      <c r="W372" s="1" t="s">
        <v>340</v>
      </c>
      <c r="X372" s="21">
        <v>1</v>
      </c>
    </row>
    <row r="373" spans="1:24" s="22" customFormat="1" x14ac:dyDescent="0.25">
      <c r="A373" s="112">
        <f t="shared" ref="A373:A381" si="69">A372+1</f>
        <v>3</v>
      </c>
      <c r="B373" s="2" t="s">
        <v>621</v>
      </c>
      <c r="C373" s="27">
        <v>1977</v>
      </c>
      <c r="D373" s="27"/>
      <c r="E373" s="27"/>
      <c r="F373" s="24" t="s">
        <v>327</v>
      </c>
      <c r="G373" s="27">
        <v>9</v>
      </c>
      <c r="H373" s="27">
        <v>4</v>
      </c>
      <c r="I373" s="28">
        <v>8894</v>
      </c>
      <c r="J373" s="1">
        <f t="shared" si="66"/>
        <v>7561.6</v>
      </c>
      <c r="K373" s="29">
        <v>263.5</v>
      </c>
      <c r="L373" s="29">
        <v>7298.1</v>
      </c>
      <c r="M373" s="29">
        <v>6926.9</v>
      </c>
      <c r="N373" s="30">
        <v>303</v>
      </c>
      <c r="O373" s="1">
        <f>'форма 3'!C373</f>
        <v>1323280</v>
      </c>
      <c r="P373" s="29">
        <v>0</v>
      </c>
      <c r="Q373" s="29">
        <v>0</v>
      </c>
      <c r="R373" s="29">
        <v>0</v>
      </c>
      <c r="S373" s="1">
        <f>O373-P373-Q373-R373-T373</f>
        <v>1323280</v>
      </c>
      <c r="T373" s="1">
        <v>0</v>
      </c>
      <c r="U373" s="1">
        <f>O373/J373</f>
        <v>175</v>
      </c>
      <c r="V373" s="1">
        <v>175</v>
      </c>
      <c r="W373" s="1" t="s">
        <v>340</v>
      </c>
      <c r="X373" s="21">
        <v>1</v>
      </c>
    </row>
    <row r="374" spans="1:24" s="22" customFormat="1" x14ac:dyDescent="0.25">
      <c r="A374" s="112">
        <f t="shared" si="69"/>
        <v>4</v>
      </c>
      <c r="B374" s="2" t="s">
        <v>622</v>
      </c>
      <c r="C374" s="27">
        <v>1978</v>
      </c>
      <c r="D374" s="27"/>
      <c r="E374" s="27"/>
      <c r="F374" s="24" t="s">
        <v>327</v>
      </c>
      <c r="G374" s="27">
        <v>9</v>
      </c>
      <c r="H374" s="27">
        <v>4</v>
      </c>
      <c r="I374" s="28">
        <v>9757.6</v>
      </c>
      <c r="J374" s="1">
        <f t="shared" si="66"/>
        <v>8069.69</v>
      </c>
      <c r="K374" s="29">
        <v>371.8</v>
      </c>
      <c r="L374" s="29">
        <v>7697.89</v>
      </c>
      <c r="M374" s="29">
        <v>7684.29</v>
      </c>
      <c r="N374" s="30">
        <v>307</v>
      </c>
      <c r="O374" s="1">
        <f>'форма 3'!C374</f>
        <v>1412195.75</v>
      </c>
      <c r="P374" s="29">
        <v>0</v>
      </c>
      <c r="Q374" s="29">
        <v>0</v>
      </c>
      <c r="R374" s="29">
        <v>0</v>
      </c>
      <c r="S374" s="1">
        <f>O374-P374-Q374-R374-T374</f>
        <v>1412195.75</v>
      </c>
      <c r="T374" s="1">
        <v>0</v>
      </c>
      <c r="U374" s="1">
        <f>O374/J374</f>
        <v>175</v>
      </c>
      <c r="V374" s="1">
        <v>175</v>
      </c>
      <c r="W374" s="1" t="s">
        <v>340</v>
      </c>
      <c r="X374" s="21">
        <v>1</v>
      </c>
    </row>
    <row r="375" spans="1:24" s="22" customFormat="1" x14ac:dyDescent="0.25">
      <c r="A375" s="112">
        <f t="shared" si="69"/>
        <v>5</v>
      </c>
      <c r="B375" s="2" t="s">
        <v>492</v>
      </c>
      <c r="C375" s="27">
        <v>1986</v>
      </c>
      <c r="D375" s="112">
        <v>2012</v>
      </c>
      <c r="E375" s="112" t="s">
        <v>413</v>
      </c>
      <c r="F375" s="24" t="s">
        <v>327</v>
      </c>
      <c r="G375" s="27">
        <v>5</v>
      </c>
      <c r="H375" s="27">
        <v>4</v>
      </c>
      <c r="I375" s="28">
        <v>3269</v>
      </c>
      <c r="J375" s="28">
        <f t="shared" si="66"/>
        <v>2678.3</v>
      </c>
      <c r="K375" s="28">
        <v>0</v>
      </c>
      <c r="L375" s="28">
        <v>2678.3</v>
      </c>
      <c r="M375" s="28">
        <v>2594.6999999999998</v>
      </c>
      <c r="N375" s="32">
        <v>123</v>
      </c>
      <c r="O375" s="1">
        <f>'форма 3'!C375</f>
        <v>8214346.0999999996</v>
      </c>
      <c r="P375" s="1">
        <v>0</v>
      </c>
      <c r="Q375" s="1">
        <v>0</v>
      </c>
      <c r="R375" s="1">
        <v>0</v>
      </c>
      <c r="S375" s="1">
        <f t="shared" si="67"/>
        <v>8214346.0999999996</v>
      </c>
      <c r="T375" s="1">
        <v>0</v>
      </c>
      <c r="U375" s="1">
        <f t="shared" si="68"/>
        <v>3067</v>
      </c>
      <c r="V375" s="1">
        <v>3067</v>
      </c>
      <c r="W375" s="25" t="s">
        <v>340</v>
      </c>
      <c r="X375" s="35">
        <v>1</v>
      </c>
    </row>
    <row r="376" spans="1:24" s="22" customFormat="1" x14ac:dyDescent="0.25">
      <c r="A376" s="112">
        <f t="shared" si="69"/>
        <v>6</v>
      </c>
      <c r="B376" s="2" t="s">
        <v>623</v>
      </c>
      <c r="C376" s="27">
        <v>1987</v>
      </c>
      <c r="D376" s="27">
        <v>2010</v>
      </c>
      <c r="E376" s="27" t="s">
        <v>327</v>
      </c>
      <c r="F376" s="24" t="s">
        <v>325</v>
      </c>
      <c r="G376" s="27">
        <v>9</v>
      </c>
      <c r="H376" s="27">
        <v>4</v>
      </c>
      <c r="I376" s="28">
        <v>10422.4</v>
      </c>
      <c r="J376" s="1">
        <f t="shared" si="66"/>
        <v>8014.4</v>
      </c>
      <c r="K376" s="29">
        <v>70.8</v>
      </c>
      <c r="L376" s="29">
        <v>7943.6</v>
      </c>
      <c r="M376" s="29">
        <v>7711.8</v>
      </c>
      <c r="N376" s="30">
        <v>345</v>
      </c>
      <c r="O376" s="1">
        <f>'форма 3'!C376</f>
        <v>7012104</v>
      </c>
      <c r="P376" s="29">
        <v>0</v>
      </c>
      <c r="Q376" s="29">
        <v>0</v>
      </c>
      <c r="R376" s="29">
        <v>0</v>
      </c>
      <c r="S376" s="1">
        <f t="shared" si="67"/>
        <v>7012104</v>
      </c>
      <c r="T376" s="1">
        <v>0</v>
      </c>
      <c r="U376" s="1">
        <f>O376/J376</f>
        <v>874.94</v>
      </c>
      <c r="V376" s="1">
        <v>874.94</v>
      </c>
      <c r="W376" s="1" t="s">
        <v>340</v>
      </c>
      <c r="X376" s="21">
        <v>1</v>
      </c>
    </row>
    <row r="377" spans="1:24" s="22" customFormat="1" x14ac:dyDescent="0.25">
      <c r="A377" s="112">
        <f t="shared" si="69"/>
        <v>7</v>
      </c>
      <c r="B377" s="2" t="s">
        <v>624</v>
      </c>
      <c r="C377" s="27">
        <v>1987</v>
      </c>
      <c r="D377" s="27"/>
      <c r="E377" s="27"/>
      <c r="F377" s="24" t="s">
        <v>325</v>
      </c>
      <c r="G377" s="27">
        <v>9</v>
      </c>
      <c r="H377" s="27">
        <v>2</v>
      </c>
      <c r="I377" s="28">
        <v>5000.8</v>
      </c>
      <c r="J377" s="1">
        <f t="shared" si="66"/>
        <v>3743</v>
      </c>
      <c r="K377" s="29">
        <v>0</v>
      </c>
      <c r="L377" s="29">
        <v>3743</v>
      </c>
      <c r="M377" s="29">
        <v>3636.3</v>
      </c>
      <c r="N377" s="30">
        <v>158</v>
      </c>
      <c r="O377" s="1">
        <f>'форма 3'!C377</f>
        <v>3506052</v>
      </c>
      <c r="P377" s="29">
        <v>0</v>
      </c>
      <c r="Q377" s="29">
        <v>0</v>
      </c>
      <c r="R377" s="29">
        <v>0</v>
      </c>
      <c r="S377" s="1">
        <f>O377-P377-Q377-R377-T377</f>
        <v>3506052</v>
      </c>
      <c r="T377" s="1">
        <v>0</v>
      </c>
      <c r="U377" s="1">
        <f>O377/J377</f>
        <v>936.7</v>
      </c>
      <c r="V377" s="1">
        <v>936.7</v>
      </c>
      <c r="W377" s="1" t="s">
        <v>340</v>
      </c>
      <c r="X377" s="21">
        <v>1</v>
      </c>
    </row>
    <row r="378" spans="1:24" s="22" customFormat="1" x14ac:dyDescent="0.25">
      <c r="A378" s="112">
        <f t="shared" si="69"/>
        <v>8</v>
      </c>
      <c r="B378" s="2" t="s">
        <v>503</v>
      </c>
      <c r="C378" s="27">
        <v>1976</v>
      </c>
      <c r="D378" s="112"/>
      <c r="E378" s="112"/>
      <c r="F378" s="24" t="s">
        <v>327</v>
      </c>
      <c r="G378" s="27">
        <v>2</v>
      </c>
      <c r="H378" s="27">
        <v>1</v>
      </c>
      <c r="I378" s="28">
        <v>1063.2</v>
      </c>
      <c r="J378" s="28">
        <f t="shared" si="66"/>
        <v>740.1</v>
      </c>
      <c r="K378" s="28">
        <v>0</v>
      </c>
      <c r="L378" s="28">
        <v>740.1</v>
      </c>
      <c r="M378" s="28">
        <f>740.1-61</f>
        <v>679.1</v>
      </c>
      <c r="N378" s="32">
        <v>25</v>
      </c>
      <c r="O378" s="1">
        <f>'форма 3'!C378</f>
        <v>1860611.4</v>
      </c>
      <c r="P378" s="1">
        <v>0</v>
      </c>
      <c r="Q378" s="1">
        <v>0</v>
      </c>
      <c r="R378" s="1">
        <v>0</v>
      </c>
      <c r="S378" s="1">
        <f t="shared" si="67"/>
        <v>1860611.4</v>
      </c>
      <c r="T378" s="1">
        <v>0</v>
      </c>
      <c r="U378" s="1">
        <f t="shared" si="68"/>
        <v>2514</v>
      </c>
      <c r="V378" s="1">
        <v>2514</v>
      </c>
      <c r="W378" s="25" t="s">
        <v>340</v>
      </c>
      <c r="X378" s="35">
        <v>1</v>
      </c>
    </row>
    <row r="379" spans="1:24" s="22" customFormat="1" x14ac:dyDescent="0.25">
      <c r="A379" s="112">
        <f t="shared" si="69"/>
        <v>9</v>
      </c>
      <c r="B379" s="2" t="s">
        <v>504</v>
      </c>
      <c r="C379" s="27">
        <v>1986</v>
      </c>
      <c r="D379" s="27"/>
      <c r="E379" s="27"/>
      <c r="F379" s="112" t="s">
        <v>328</v>
      </c>
      <c r="G379" s="27">
        <v>2</v>
      </c>
      <c r="H379" s="27">
        <v>2</v>
      </c>
      <c r="I379" s="28">
        <v>746.7</v>
      </c>
      <c r="J379" s="28">
        <v>665.8</v>
      </c>
      <c r="K379" s="28">
        <v>0</v>
      </c>
      <c r="L379" s="28">
        <v>665.8</v>
      </c>
      <c r="M379" s="28">
        <v>665.8</v>
      </c>
      <c r="N379" s="27">
        <v>44</v>
      </c>
      <c r="O379" s="1">
        <f>'форма 3'!C379</f>
        <v>5019466.2</v>
      </c>
      <c r="P379" s="29">
        <v>0</v>
      </c>
      <c r="Q379" s="29">
        <v>0</v>
      </c>
      <c r="R379" s="29">
        <v>0</v>
      </c>
      <c r="S379" s="1">
        <f t="shared" si="67"/>
        <v>5019466.2</v>
      </c>
      <c r="T379" s="28">
        <v>0</v>
      </c>
      <c r="U379" s="1">
        <f t="shared" si="68"/>
        <v>7539</v>
      </c>
      <c r="V379" s="1">
        <v>7539</v>
      </c>
      <c r="W379" s="25" t="s">
        <v>340</v>
      </c>
      <c r="X379" s="35">
        <v>1</v>
      </c>
    </row>
    <row r="380" spans="1:24" s="22" customFormat="1" x14ac:dyDescent="0.25">
      <c r="A380" s="112">
        <f t="shared" si="69"/>
        <v>10</v>
      </c>
      <c r="B380" s="2" t="s">
        <v>505</v>
      </c>
      <c r="C380" s="27">
        <v>1986</v>
      </c>
      <c r="D380" s="27"/>
      <c r="E380" s="27"/>
      <c r="F380" s="112" t="s">
        <v>328</v>
      </c>
      <c r="G380" s="27">
        <v>2</v>
      </c>
      <c r="H380" s="27">
        <v>2</v>
      </c>
      <c r="I380" s="28">
        <v>773.5</v>
      </c>
      <c r="J380" s="28">
        <v>681.6</v>
      </c>
      <c r="K380" s="28">
        <v>0</v>
      </c>
      <c r="L380" s="28">
        <v>681.6</v>
      </c>
      <c r="M380" s="28">
        <v>681.6</v>
      </c>
      <c r="N380" s="27">
        <v>42</v>
      </c>
      <c r="O380" s="1">
        <f>'форма 3'!C380</f>
        <v>5138582.4000000004</v>
      </c>
      <c r="P380" s="29">
        <v>0</v>
      </c>
      <c r="Q380" s="29">
        <v>0</v>
      </c>
      <c r="R380" s="29">
        <v>0</v>
      </c>
      <c r="S380" s="1">
        <f t="shared" si="67"/>
        <v>5138582.4000000004</v>
      </c>
      <c r="T380" s="28">
        <v>0</v>
      </c>
      <c r="U380" s="1">
        <f t="shared" si="68"/>
        <v>7539</v>
      </c>
      <c r="V380" s="1">
        <v>7539</v>
      </c>
      <c r="W380" s="25" t="s">
        <v>340</v>
      </c>
      <c r="X380" s="35">
        <v>1</v>
      </c>
    </row>
    <row r="381" spans="1:24" s="22" customFormat="1" x14ac:dyDescent="0.25">
      <c r="A381" s="112">
        <f t="shared" si="69"/>
        <v>11</v>
      </c>
      <c r="B381" s="2" t="s">
        <v>506</v>
      </c>
      <c r="C381" s="12">
        <v>1978</v>
      </c>
      <c r="D381" s="113"/>
      <c r="E381" s="113"/>
      <c r="F381" s="114" t="s">
        <v>327</v>
      </c>
      <c r="G381" s="114">
        <v>2</v>
      </c>
      <c r="H381" s="114">
        <v>2</v>
      </c>
      <c r="I381" s="28">
        <v>715</v>
      </c>
      <c r="J381" s="28">
        <v>579.1</v>
      </c>
      <c r="K381" s="28">
        <v>0</v>
      </c>
      <c r="L381" s="28">
        <f>J381</f>
        <v>579.1</v>
      </c>
      <c r="M381" s="28">
        <f>J381</f>
        <v>579.1</v>
      </c>
      <c r="N381" s="5">
        <v>36</v>
      </c>
      <c r="O381" s="1">
        <f>'форма 3'!C381</f>
        <v>4365834.9000000004</v>
      </c>
      <c r="P381" s="29">
        <v>0</v>
      </c>
      <c r="Q381" s="29">
        <v>0</v>
      </c>
      <c r="R381" s="29">
        <v>0</v>
      </c>
      <c r="S381" s="1">
        <f t="shared" si="67"/>
        <v>4365834.9000000004</v>
      </c>
      <c r="T381" s="28">
        <v>0</v>
      </c>
      <c r="U381" s="1">
        <f t="shared" si="68"/>
        <v>7539</v>
      </c>
      <c r="V381" s="1">
        <v>7539</v>
      </c>
      <c r="W381" s="142" t="s">
        <v>340</v>
      </c>
      <c r="X381" s="35">
        <v>1</v>
      </c>
    </row>
    <row r="382" spans="1:24" s="22" customFormat="1" x14ac:dyDescent="0.25">
      <c r="A382" s="198" t="s">
        <v>22</v>
      </c>
      <c r="B382" s="198"/>
      <c r="C382" s="20" t="s">
        <v>16</v>
      </c>
      <c r="D382" s="20" t="s">
        <v>16</v>
      </c>
      <c r="E382" s="20" t="s">
        <v>16</v>
      </c>
      <c r="F382" s="20" t="s">
        <v>16</v>
      </c>
      <c r="G382" s="20" t="s">
        <v>16</v>
      </c>
      <c r="H382" s="20" t="s">
        <v>16</v>
      </c>
      <c r="I382" s="1">
        <f>SUM(I384:I458)</f>
        <v>337749.11</v>
      </c>
      <c r="J382" s="1">
        <f>SUM(J384:J458)</f>
        <v>288828.25</v>
      </c>
      <c r="K382" s="1">
        <v>8458.3700000000008</v>
      </c>
      <c r="L382" s="1">
        <v>285184.78000000003</v>
      </c>
      <c r="M382" s="1">
        <v>260361.08</v>
      </c>
      <c r="N382" s="21">
        <f t="shared" ref="N382:T382" si="70">SUM(N384:N458)</f>
        <v>12604</v>
      </c>
      <c r="O382" s="1">
        <f t="shared" si="70"/>
        <v>467374878.97000003</v>
      </c>
      <c r="P382" s="1">
        <f t="shared" si="70"/>
        <v>0</v>
      </c>
      <c r="Q382" s="1">
        <f t="shared" si="70"/>
        <v>0</v>
      </c>
      <c r="R382" s="1">
        <f t="shared" si="70"/>
        <v>0</v>
      </c>
      <c r="S382" s="1">
        <f t="shared" si="70"/>
        <v>467374878.97000003</v>
      </c>
      <c r="T382" s="1">
        <f t="shared" si="70"/>
        <v>0</v>
      </c>
      <c r="U382" s="1" t="s">
        <v>16</v>
      </c>
      <c r="V382" s="1" t="s">
        <v>16</v>
      </c>
      <c r="W382" s="1" t="s">
        <v>16</v>
      </c>
      <c r="X382" s="1" t="s">
        <v>16</v>
      </c>
    </row>
    <row r="383" spans="1:24" s="22" customFormat="1" x14ac:dyDescent="0.25">
      <c r="A383" s="198" t="s">
        <v>31</v>
      </c>
      <c r="B383" s="198"/>
      <c r="C383" s="20" t="s">
        <v>16</v>
      </c>
      <c r="D383" s="20" t="s">
        <v>16</v>
      </c>
      <c r="E383" s="20" t="s">
        <v>16</v>
      </c>
      <c r="F383" s="20" t="s">
        <v>16</v>
      </c>
      <c r="G383" s="20" t="s">
        <v>16</v>
      </c>
      <c r="H383" s="20" t="s">
        <v>16</v>
      </c>
      <c r="I383" s="20" t="s">
        <v>16</v>
      </c>
      <c r="J383" s="20" t="s">
        <v>16</v>
      </c>
      <c r="K383" s="20" t="s">
        <v>16</v>
      </c>
      <c r="L383" s="20" t="s">
        <v>16</v>
      </c>
      <c r="M383" s="20" t="s">
        <v>16</v>
      </c>
      <c r="N383" s="21" t="s">
        <v>16</v>
      </c>
      <c r="O383" s="20" t="s">
        <v>16</v>
      </c>
      <c r="P383" s="20" t="s">
        <v>16</v>
      </c>
      <c r="Q383" s="20" t="s">
        <v>16</v>
      </c>
      <c r="R383" s="20" t="s">
        <v>16</v>
      </c>
      <c r="S383" s="20" t="s">
        <v>16</v>
      </c>
      <c r="T383" s="1">
        <v>0</v>
      </c>
      <c r="U383" s="20" t="s">
        <v>16</v>
      </c>
      <c r="V383" s="20" t="s">
        <v>16</v>
      </c>
      <c r="W383" s="20" t="s">
        <v>16</v>
      </c>
      <c r="X383" s="20" t="s">
        <v>16</v>
      </c>
    </row>
    <row r="384" spans="1:24" s="22" customFormat="1" x14ac:dyDescent="0.25">
      <c r="A384" s="39">
        <v>1</v>
      </c>
      <c r="B384" s="97" t="s">
        <v>719</v>
      </c>
      <c r="C384" s="20">
        <v>1992</v>
      </c>
      <c r="D384" s="24"/>
      <c r="E384" s="24"/>
      <c r="F384" s="24" t="s">
        <v>327</v>
      </c>
      <c r="G384" s="20">
        <v>10</v>
      </c>
      <c r="H384" s="20">
        <v>3</v>
      </c>
      <c r="I384" s="1">
        <v>8323.2999999999993</v>
      </c>
      <c r="J384" s="1">
        <f t="shared" ref="J384:J407" si="71">SUM(K384:L384)</f>
        <v>6399.8</v>
      </c>
      <c r="K384" s="1">
        <v>0</v>
      </c>
      <c r="L384" s="1">
        <v>6399.8</v>
      </c>
      <c r="M384" s="1">
        <v>6148.8</v>
      </c>
      <c r="N384" s="21">
        <v>254</v>
      </c>
      <c r="O384" s="1">
        <f>'форма 3'!C384</f>
        <v>5243676</v>
      </c>
      <c r="P384" s="1">
        <v>0</v>
      </c>
      <c r="Q384" s="1">
        <v>0</v>
      </c>
      <c r="R384" s="1">
        <v>0</v>
      </c>
      <c r="S384" s="1">
        <f>O384-P384-Q384-R384-T384</f>
        <v>5243676</v>
      </c>
      <c r="T384" s="1">
        <v>0</v>
      </c>
      <c r="U384" s="1">
        <f t="shared" ref="U384:U407" si="72">O384/J384</f>
        <v>819.35</v>
      </c>
      <c r="V384" s="1">
        <f>U384</f>
        <v>819.35</v>
      </c>
      <c r="W384" s="115" t="s">
        <v>340</v>
      </c>
      <c r="X384" s="35">
        <v>1</v>
      </c>
    </row>
    <row r="385" spans="1:24" s="22" customFormat="1" x14ac:dyDescent="0.25">
      <c r="A385" s="39">
        <f>A384+1</f>
        <v>2</v>
      </c>
      <c r="B385" s="97" t="s">
        <v>650</v>
      </c>
      <c r="C385" s="20">
        <v>1968</v>
      </c>
      <c r="D385" s="24"/>
      <c r="E385" s="24"/>
      <c r="F385" s="24" t="s">
        <v>327</v>
      </c>
      <c r="G385" s="20">
        <v>5</v>
      </c>
      <c r="H385" s="20">
        <v>3</v>
      </c>
      <c r="I385" s="1">
        <v>4543.6000000000004</v>
      </c>
      <c r="J385" s="1">
        <f t="shared" si="71"/>
        <v>2962.5</v>
      </c>
      <c r="K385" s="1">
        <v>0</v>
      </c>
      <c r="L385" s="1">
        <v>2962.5</v>
      </c>
      <c r="M385" s="1">
        <v>2853</v>
      </c>
      <c r="N385" s="21">
        <v>187</v>
      </c>
      <c r="O385" s="1">
        <f>'форма 3'!C385</f>
        <v>6665625</v>
      </c>
      <c r="P385" s="1">
        <v>0</v>
      </c>
      <c r="Q385" s="1">
        <v>0</v>
      </c>
      <c r="R385" s="1">
        <v>0</v>
      </c>
      <c r="S385" s="1">
        <f t="shared" ref="S385:S390" si="73">O385-P385-Q385-R385-T385</f>
        <v>6665625</v>
      </c>
      <c r="T385" s="1">
        <v>0</v>
      </c>
      <c r="U385" s="1">
        <f t="shared" si="72"/>
        <v>2250</v>
      </c>
      <c r="V385" s="1">
        <f t="shared" ref="V385:V400" si="74">U385</f>
        <v>2250</v>
      </c>
      <c r="W385" s="115" t="s">
        <v>340</v>
      </c>
      <c r="X385" s="35">
        <v>1</v>
      </c>
    </row>
    <row r="386" spans="1:24" s="22" customFormat="1" x14ac:dyDescent="0.25">
      <c r="A386" s="39">
        <f t="shared" ref="A386:A407" si="75">A385+1</f>
        <v>3</v>
      </c>
      <c r="B386" s="97" t="s">
        <v>651</v>
      </c>
      <c r="C386" s="20">
        <v>1959</v>
      </c>
      <c r="D386" s="24"/>
      <c r="E386" s="24"/>
      <c r="F386" s="24" t="s">
        <v>327</v>
      </c>
      <c r="G386" s="20">
        <v>5</v>
      </c>
      <c r="H386" s="20">
        <v>4</v>
      </c>
      <c r="I386" s="1">
        <v>3619.7</v>
      </c>
      <c r="J386" s="1">
        <f t="shared" si="71"/>
        <v>3374.5</v>
      </c>
      <c r="K386" s="1">
        <v>818.9</v>
      </c>
      <c r="L386" s="1">
        <v>2555.6</v>
      </c>
      <c r="M386" s="1">
        <v>2477.9</v>
      </c>
      <c r="N386" s="21">
        <v>101</v>
      </c>
      <c r="O386" s="1">
        <f>'форма 3'!C386</f>
        <v>9553209.5</v>
      </c>
      <c r="P386" s="1">
        <v>0</v>
      </c>
      <c r="Q386" s="1">
        <v>0</v>
      </c>
      <c r="R386" s="1">
        <v>0</v>
      </c>
      <c r="S386" s="1">
        <f t="shared" si="73"/>
        <v>9553209.5</v>
      </c>
      <c r="T386" s="1">
        <v>0</v>
      </c>
      <c r="U386" s="1">
        <f t="shared" si="72"/>
        <v>2831</v>
      </c>
      <c r="V386" s="1">
        <f t="shared" si="74"/>
        <v>2831</v>
      </c>
      <c r="W386" s="115" t="s">
        <v>340</v>
      </c>
      <c r="X386" s="35">
        <v>1</v>
      </c>
    </row>
    <row r="387" spans="1:24" s="22" customFormat="1" x14ac:dyDescent="0.25">
      <c r="A387" s="39">
        <f t="shared" si="75"/>
        <v>4</v>
      </c>
      <c r="B387" s="97" t="s">
        <v>652</v>
      </c>
      <c r="C387" s="20">
        <v>1961</v>
      </c>
      <c r="D387" s="24"/>
      <c r="E387" s="24"/>
      <c r="F387" s="24" t="s">
        <v>327</v>
      </c>
      <c r="G387" s="20">
        <v>5</v>
      </c>
      <c r="H387" s="20">
        <v>4</v>
      </c>
      <c r="I387" s="1">
        <v>3615</v>
      </c>
      <c r="J387" s="1">
        <f t="shared" si="71"/>
        <v>3339.5</v>
      </c>
      <c r="K387" s="1">
        <v>0</v>
      </c>
      <c r="L387" s="1">
        <v>3339.5</v>
      </c>
      <c r="M387" s="1">
        <v>3266.5</v>
      </c>
      <c r="N387" s="21">
        <v>159</v>
      </c>
      <c r="O387" s="1">
        <f>'форма 3'!C387</f>
        <v>7513875</v>
      </c>
      <c r="P387" s="1">
        <v>0</v>
      </c>
      <c r="Q387" s="1">
        <v>0</v>
      </c>
      <c r="R387" s="1">
        <v>0</v>
      </c>
      <c r="S387" s="1">
        <f t="shared" si="73"/>
        <v>7513875</v>
      </c>
      <c r="T387" s="1">
        <v>0</v>
      </c>
      <c r="U387" s="1">
        <f t="shared" si="72"/>
        <v>2250</v>
      </c>
      <c r="V387" s="1">
        <f t="shared" si="74"/>
        <v>2250</v>
      </c>
      <c r="W387" s="115" t="s">
        <v>340</v>
      </c>
      <c r="X387" s="35">
        <v>1</v>
      </c>
    </row>
    <row r="388" spans="1:24" s="22" customFormat="1" x14ac:dyDescent="0.25">
      <c r="A388" s="39">
        <f t="shared" si="75"/>
        <v>5</v>
      </c>
      <c r="B388" s="97" t="s">
        <v>853</v>
      </c>
      <c r="C388" s="20">
        <v>1947</v>
      </c>
      <c r="D388" s="24"/>
      <c r="E388" s="24"/>
      <c r="F388" s="24" t="s">
        <v>326</v>
      </c>
      <c r="G388" s="20">
        <v>2</v>
      </c>
      <c r="H388" s="20">
        <v>4</v>
      </c>
      <c r="I388" s="1">
        <v>564.20000000000005</v>
      </c>
      <c r="J388" s="1">
        <f t="shared" si="71"/>
        <v>380.2</v>
      </c>
      <c r="K388" s="1">
        <v>0</v>
      </c>
      <c r="L388" s="1">
        <v>380.2</v>
      </c>
      <c r="M388" s="1">
        <v>112</v>
      </c>
      <c r="N388" s="21">
        <v>37</v>
      </c>
      <c r="O388" s="1">
        <f>'форма 3'!C388</f>
        <v>2686493.2</v>
      </c>
      <c r="P388" s="1">
        <v>0</v>
      </c>
      <c r="Q388" s="1">
        <v>0</v>
      </c>
      <c r="R388" s="1">
        <v>0</v>
      </c>
      <c r="S388" s="1">
        <f t="shared" si="73"/>
        <v>2686493.2</v>
      </c>
      <c r="T388" s="1">
        <v>0</v>
      </c>
      <c r="U388" s="1">
        <f t="shared" si="72"/>
        <v>7066</v>
      </c>
      <c r="V388" s="1">
        <f t="shared" si="74"/>
        <v>7066</v>
      </c>
      <c r="W388" s="115" t="s">
        <v>340</v>
      </c>
      <c r="X388" s="35">
        <v>1</v>
      </c>
    </row>
    <row r="389" spans="1:24" s="22" customFormat="1" x14ac:dyDescent="0.25">
      <c r="A389" s="39">
        <f t="shared" si="75"/>
        <v>6</v>
      </c>
      <c r="B389" s="97" t="s">
        <v>654</v>
      </c>
      <c r="C389" s="20">
        <v>1954</v>
      </c>
      <c r="D389" s="24"/>
      <c r="E389" s="24"/>
      <c r="F389" s="24" t="s">
        <v>328</v>
      </c>
      <c r="G389" s="20">
        <v>3</v>
      </c>
      <c r="H389" s="20">
        <v>2</v>
      </c>
      <c r="I389" s="1">
        <v>1575</v>
      </c>
      <c r="J389" s="1">
        <f t="shared" si="71"/>
        <v>1491</v>
      </c>
      <c r="K389" s="1">
        <v>295</v>
      </c>
      <c r="L389" s="1">
        <v>1196</v>
      </c>
      <c r="M389" s="1">
        <v>604.9</v>
      </c>
      <c r="N389" s="21">
        <v>42</v>
      </c>
      <c r="O389" s="1">
        <f>'форма 3'!C389</f>
        <v>7049448</v>
      </c>
      <c r="P389" s="1">
        <v>0</v>
      </c>
      <c r="Q389" s="1">
        <v>0</v>
      </c>
      <c r="R389" s="1">
        <v>0</v>
      </c>
      <c r="S389" s="1">
        <f t="shared" si="73"/>
        <v>7049448</v>
      </c>
      <c r="T389" s="1">
        <v>0</v>
      </c>
      <c r="U389" s="1">
        <f t="shared" si="72"/>
        <v>4728</v>
      </c>
      <c r="V389" s="1">
        <f t="shared" si="74"/>
        <v>4728</v>
      </c>
      <c r="W389" s="115" t="s">
        <v>340</v>
      </c>
      <c r="X389" s="35">
        <v>1</v>
      </c>
    </row>
    <row r="390" spans="1:24" s="22" customFormat="1" x14ac:dyDescent="0.25">
      <c r="A390" s="39">
        <f t="shared" si="75"/>
        <v>7</v>
      </c>
      <c r="B390" s="97" t="s">
        <v>655</v>
      </c>
      <c r="C390" s="20">
        <v>1956</v>
      </c>
      <c r="D390" s="24">
        <v>2013</v>
      </c>
      <c r="E390" s="24" t="s">
        <v>636</v>
      </c>
      <c r="F390" s="24" t="s">
        <v>328</v>
      </c>
      <c r="G390" s="20">
        <v>2</v>
      </c>
      <c r="H390" s="20">
        <v>2</v>
      </c>
      <c r="I390" s="1">
        <v>783.6</v>
      </c>
      <c r="J390" s="1">
        <f t="shared" si="71"/>
        <v>741.7</v>
      </c>
      <c r="K390" s="1">
        <v>0</v>
      </c>
      <c r="L390" s="1">
        <v>741.7</v>
      </c>
      <c r="M390" s="1">
        <v>542.9</v>
      </c>
      <c r="N390" s="21">
        <v>36</v>
      </c>
      <c r="O390" s="1">
        <f>'форма 3'!C390</f>
        <v>5240852.2</v>
      </c>
      <c r="P390" s="1">
        <v>0</v>
      </c>
      <c r="Q390" s="1">
        <v>0</v>
      </c>
      <c r="R390" s="1">
        <v>0</v>
      </c>
      <c r="S390" s="1">
        <f t="shared" si="73"/>
        <v>5240852.2</v>
      </c>
      <c r="T390" s="1">
        <v>0</v>
      </c>
      <c r="U390" s="1">
        <f t="shared" si="72"/>
        <v>7066</v>
      </c>
      <c r="V390" s="1">
        <f t="shared" si="74"/>
        <v>7066</v>
      </c>
      <c r="W390" s="115" t="s">
        <v>340</v>
      </c>
      <c r="X390" s="35">
        <v>1</v>
      </c>
    </row>
    <row r="391" spans="1:24" s="22" customFormat="1" x14ac:dyDescent="0.25">
      <c r="A391" s="39">
        <f t="shared" si="75"/>
        <v>8</v>
      </c>
      <c r="B391" s="97" t="s">
        <v>720</v>
      </c>
      <c r="C391" s="20">
        <v>1992</v>
      </c>
      <c r="D391" s="24">
        <v>2015</v>
      </c>
      <c r="E391" s="24" t="s">
        <v>330</v>
      </c>
      <c r="F391" s="24" t="s">
        <v>325</v>
      </c>
      <c r="G391" s="20">
        <v>9</v>
      </c>
      <c r="H391" s="20">
        <v>3</v>
      </c>
      <c r="I391" s="1">
        <v>8423.7999999999993</v>
      </c>
      <c r="J391" s="1">
        <f t="shared" si="71"/>
        <v>6735.9</v>
      </c>
      <c r="K391" s="1">
        <v>137</v>
      </c>
      <c r="L391" s="1">
        <v>6598.9</v>
      </c>
      <c r="M391" s="1">
        <v>6424.8</v>
      </c>
      <c r="N391" s="21">
        <v>161</v>
      </c>
      <c r="O391" s="1">
        <f>'форма 3'!C391</f>
        <v>5243676</v>
      </c>
      <c r="P391" s="1">
        <v>0</v>
      </c>
      <c r="Q391" s="1">
        <v>0</v>
      </c>
      <c r="R391" s="1">
        <v>0</v>
      </c>
      <c r="S391" s="1">
        <f>O391-P391-Q391-R391-T391</f>
        <v>5243676</v>
      </c>
      <c r="T391" s="1">
        <v>0</v>
      </c>
      <c r="U391" s="1">
        <f t="shared" si="72"/>
        <v>778.47</v>
      </c>
      <c r="V391" s="1">
        <f t="shared" si="74"/>
        <v>778.47</v>
      </c>
      <c r="W391" s="115" t="s">
        <v>340</v>
      </c>
      <c r="X391" s="35">
        <v>1</v>
      </c>
    </row>
    <row r="392" spans="1:24" s="22" customFormat="1" x14ac:dyDescent="0.25">
      <c r="A392" s="39">
        <f t="shared" si="75"/>
        <v>9</v>
      </c>
      <c r="B392" s="97" t="s">
        <v>657</v>
      </c>
      <c r="C392" s="20">
        <v>1958</v>
      </c>
      <c r="D392" s="24"/>
      <c r="E392" s="24"/>
      <c r="F392" s="24" t="s">
        <v>327</v>
      </c>
      <c r="G392" s="20">
        <v>4</v>
      </c>
      <c r="H392" s="20">
        <v>2</v>
      </c>
      <c r="I392" s="1">
        <v>1358.8</v>
      </c>
      <c r="J392" s="1">
        <f t="shared" si="71"/>
        <v>1261.4000000000001</v>
      </c>
      <c r="K392" s="1">
        <v>0</v>
      </c>
      <c r="L392" s="1">
        <v>1261.4000000000001</v>
      </c>
      <c r="M392" s="1">
        <v>1218.4000000000001</v>
      </c>
      <c r="N392" s="21">
        <v>61</v>
      </c>
      <c r="O392" s="1">
        <f>'форма 3'!C392</f>
        <v>5963899.2000000002</v>
      </c>
      <c r="P392" s="1">
        <v>0</v>
      </c>
      <c r="Q392" s="1">
        <v>0</v>
      </c>
      <c r="R392" s="1">
        <v>0</v>
      </c>
      <c r="S392" s="1">
        <f t="shared" ref="S392:S406" si="76">O392-P392-Q392-R392-T392</f>
        <v>5963899.2000000002</v>
      </c>
      <c r="T392" s="1">
        <v>0</v>
      </c>
      <c r="U392" s="1">
        <f t="shared" si="72"/>
        <v>4728</v>
      </c>
      <c r="V392" s="1">
        <f t="shared" si="74"/>
        <v>4728</v>
      </c>
      <c r="W392" s="115" t="s">
        <v>340</v>
      </c>
      <c r="X392" s="35">
        <v>1</v>
      </c>
    </row>
    <row r="393" spans="1:24" s="22" customFormat="1" x14ac:dyDescent="0.25">
      <c r="A393" s="39">
        <f t="shared" si="75"/>
        <v>10</v>
      </c>
      <c r="B393" s="97" t="s">
        <v>658</v>
      </c>
      <c r="C393" s="20">
        <v>1962</v>
      </c>
      <c r="D393" s="24"/>
      <c r="E393" s="24"/>
      <c r="F393" s="24" t="s">
        <v>327</v>
      </c>
      <c r="G393" s="20">
        <v>4</v>
      </c>
      <c r="H393" s="20">
        <v>4</v>
      </c>
      <c r="I393" s="1">
        <v>2714</v>
      </c>
      <c r="J393" s="1">
        <f t="shared" si="71"/>
        <v>2522.1999999999998</v>
      </c>
      <c r="K393" s="1">
        <v>46</v>
      </c>
      <c r="L393" s="1">
        <v>2476.1999999999998</v>
      </c>
      <c r="M393" s="1">
        <v>2123.5</v>
      </c>
      <c r="N393" s="21">
        <v>97</v>
      </c>
      <c r="O393" s="1">
        <f>'форма 3'!C393</f>
        <v>11924961.6</v>
      </c>
      <c r="P393" s="1">
        <v>0</v>
      </c>
      <c r="Q393" s="1">
        <v>0</v>
      </c>
      <c r="R393" s="1">
        <v>0</v>
      </c>
      <c r="S393" s="1">
        <f t="shared" si="76"/>
        <v>11924961.6</v>
      </c>
      <c r="T393" s="1">
        <v>0</v>
      </c>
      <c r="U393" s="1">
        <f t="shared" si="72"/>
        <v>4728</v>
      </c>
      <c r="V393" s="1">
        <f t="shared" si="74"/>
        <v>4728</v>
      </c>
      <c r="W393" s="115" t="s">
        <v>340</v>
      </c>
      <c r="X393" s="35">
        <v>1</v>
      </c>
    </row>
    <row r="394" spans="1:24" s="22" customFormat="1" x14ac:dyDescent="0.25">
      <c r="A394" s="39">
        <f t="shared" si="75"/>
        <v>11</v>
      </c>
      <c r="B394" s="97" t="s">
        <v>659</v>
      </c>
      <c r="C394" s="20">
        <v>1962</v>
      </c>
      <c r="D394" s="24"/>
      <c r="E394" s="24"/>
      <c r="F394" s="24" t="s">
        <v>327</v>
      </c>
      <c r="G394" s="20">
        <v>4</v>
      </c>
      <c r="H394" s="20">
        <v>2</v>
      </c>
      <c r="I394" s="1">
        <v>1436</v>
      </c>
      <c r="J394" s="1">
        <f t="shared" si="71"/>
        <v>1338.1</v>
      </c>
      <c r="K394" s="1">
        <v>117.1</v>
      </c>
      <c r="L394" s="1">
        <v>1221</v>
      </c>
      <c r="M394" s="1">
        <v>1221</v>
      </c>
      <c r="N394" s="21">
        <v>51</v>
      </c>
      <c r="O394" s="1">
        <f>'форма 3'!C394</f>
        <v>3010725</v>
      </c>
      <c r="P394" s="1">
        <v>0</v>
      </c>
      <c r="Q394" s="1">
        <v>0</v>
      </c>
      <c r="R394" s="1">
        <v>0</v>
      </c>
      <c r="S394" s="1">
        <f t="shared" si="76"/>
        <v>3010725</v>
      </c>
      <c r="T394" s="1">
        <v>0</v>
      </c>
      <c r="U394" s="1">
        <f t="shared" si="72"/>
        <v>2250</v>
      </c>
      <c r="V394" s="1">
        <f t="shared" si="74"/>
        <v>2250</v>
      </c>
      <c r="W394" s="115" t="s">
        <v>340</v>
      </c>
      <c r="X394" s="35">
        <v>1</v>
      </c>
    </row>
    <row r="395" spans="1:24" s="22" customFormat="1" x14ac:dyDescent="0.25">
      <c r="A395" s="39">
        <f t="shared" si="75"/>
        <v>12</v>
      </c>
      <c r="B395" s="97" t="s">
        <v>660</v>
      </c>
      <c r="C395" s="20">
        <v>1970</v>
      </c>
      <c r="D395" s="24"/>
      <c r="E395" s="24"/>
      <c r="F395" s="24" t="s">
        <v>327</v>
      </c>
      <c r="G395" s="20">
        <v>5</v>
      </c>
      <c r="H395" s="20">
        <v>4</v>
      </c>
      <c r="I395" s="1">
        <v>3642.3</v>
      </c>
      <c r="J395" s="1">
        <f t="shared" si="71"/>
        <v>3330.3</v>
      </c>
      <c r="K395" s="1">
        <v>0</v>
      </c>
      <c r="L395" s="1">
        <v>3330.3</v>
      </c>
      <c r="M395" s="1">
        <v>3151.1</v>
      </c>
      <c r="N395" s="21">
        <v>141</v>
      </c>
      <c r="O395" s="1">
        <f>'форма 3'!C395</f>
        <v>7493175</v>
      </c>
      <c r="P395" s="1">
        <v>0</v>
      </c>
      <c r="Q395" s="1">
        <v>0</v>
      </c>
      <c r="R395" s="1">
        <v>0</v>
      </c>
      <c r="S395" s="1">
        <f t="shared" si="76"/>
        <v>7493175</v>
      </c>
      <c r="T395" s="1">
        <v>0</v>
      </c>
      <c r="U395" s="1">
        <f t="shared" si="72"/>
        <v>2250</v>
      </c>
      <c r="V395" s="1">
        <f t="shared" si="74"/>
        <v>2250</v>
      </c>
      <c r="W395" s="115" t="s">
        <v>340</v>
      </c>
      <c r="X395" s="35">
        <v>1</v>
      </c>
    </row>
    <row r="396" spans="1:24" s="22" customFormat="1" x14ac:dyDescent="0.25">
      <c r="A396" s="39">
        <f t="shared" si="75"/>
        <v>13</v>
      </c>
      <c r="B396" s="97" t="s">
        <v>661</v>
      </c>
      <c r="C396" s="20">
        <v>1964</v>
      </c>
      <c r="D396" s="24"/>
      <c r="E396" s="24"/>
      <c r="F396" s="24" t="s">
        <v>327</v>
      </c>
      <c r="G396" s="20">
        <v>5</v>
      </c>
      <c r="H396" s="20">
        <v>4</v>
      </c>
      <c r="I396" s="1">
        <v>3606.43</v>
      </c>
      <c r="J396" s="1">
        <f t="shared" si="71"/>
        <v>3361.23</v>
      </c>
      <c r="K396" s="1">
        <v>845.8</v>
      </c>
      <c r="L396" s="1">
        <v>2515.4299999999998</v>
      </c>
      <c r="M396" s="1">
        <v>2515.4299999999998</v>
      </c>
      <c r="N396" s="21">
        <v>107</v>
      </c>
      <c r="O396" s="1">
        <f>'форма 3'!C396</f>
        <v>9515642.1300000008</v>
      </c>
      <c r="P396" s="1">
        <v>0</v>
      </c>
      <c r="Q396" s="1">
        <v>0</v>
      </c>
      <c r="R396" s="1">
        <v>0</v>
      </c>
      <c r="S396" s="1">
        <f t="shared" si="76"/>
        <v>9515642.1300000008</v>
      </c>
      <c r="T396" s="1">
        <v>0</v>
      </c>
      <c r="U396" s="1">
        <f t="shared" si="72"/>
        <v>2831</v>
      </c>
      <c r="V396" s="1">
        <f t="shared" si="74"/>
        <v>2831</v>
      </c>
      <c r="W396" s="115" t="s">
        <v>340</v>
      </c>
      <c r="X396" s="35">
        <v>1</v>
      </c>
    </row>
    <row r="397" spans="1:24" s="22" customFormat="1" x14ac:dyDescent="0.25">
      <c r="A397" s="39">
        <f t="shared" si="75"/>
        <v>14</v>
      </c>
      <c r="B397" s="97" t="s">
        <v>662</v>
      </c>
      <c r="C397" s="20">
        <v>1961</v>
      </c>
      <c r="D397" s="24"/>
      <c r="E397" s="24"/>
      <c r="F397" s="24" t="s">
        <v>328</v>
      </c>
      <c r="G397" s="20">
        <v>2</v>
      </c>
      <c r="H397" s="20">
        <v>2</v>
      </c>
      <c r="I397" s="1">
        <v>678.6</v>
      </c>
      <c r="J397" s="1">
        <f t="shared" si="71"/>
        <v>632.6</v>
      </c>
      <c r="K397" s="1">
        <v>0</v>
      </c>
      <c r="L397" s="1">
        <v>632.6</v>
      </c>
      <c r="M397" s="1">
        <v>632.6</v>
      </c>
      <c r="N397" s="21">
        <v>40</v>
      </c>
      <c r="O397" s="1">
        <f>'форма 3'!C397</f>
        <v>4469951.5999999996</v>
      </c>
      <c r="P397" s="1">
        <v>0</v>
      </c>
      <c r="Q397" s="1">
        <v>0</v>
      </c>
      <c r="R397" s="1">
        <v>0</v>
      </c>
      <c r="S397" s="1">
        <f t="shared" si="76"/>
        <v>4469951.5999999996</v>
      </c>
      <c r="T397" s="1">
        <v>0</v>
      </c>
      <c r="U397" s="1">
        <f t="shared" si="72"/>
        <v>7066</v>
      </c>
      <c r="V397" s="1">
        <f t="shared" si="74"/>
        <v>7066</v>
      </c>
      <c r="W397" s="115" t="s">
        <v>340</v>
      </c>
      <c r="X397" s="35">
        <v>1</v>
      </c>
    </row>
    <row r="398" spans="1:24" s="22" customFormat="1" x14ac:dyDescent="0.25">
      <c r="A398" s="39">
        <f t="shared" si="75"/>
        <v>15</v>
      </c>
      <c r="B398" s="97" t="s">
        <v>663</v>
      </c>
      <c r="C398" s="20">
        <v>1964</v>
      </c>
      <c r="D398" s="24"/>
      <c r="E398" s="24"/>
      <c r="F398" s="24" t="s">
        <v>327</v>
      </c>
      <c r="G398" s="20">
        <v>2</v>
      </c>
      <c r="H398" s="20">
        <v>2</v>
      </c>
      <c r="I398" s="1">
        <v>667</v>
      </c>
      <c r="J398" s="1">
        <f t="shared" si="71"/>
        <v>620.79999999999995</v>
      </c>
      <c r="K398" s="1">
        <v>0</v>
      </c>
      <c r="L398" s="1">
        <v>620.79999999999995</v>
      </c>
      <c r="M398" s="1">
        <v>465.7</v>
      </c>
      <c r="N398" s="21">
        <v>34</v>
      </c>
      <c r="O398" s="1">
        <f>'форма 3'!C398</f>
        <v>4386572.8</v>
      </c>
      <c r="P398" s="1">
        <v>0</v>
      </c>
      <c r="Q398" s="1">
        <v>0</v>
      </c>
      <c r="R398" s="1">
        <v>0</v>
      </c>
      <c r="S398" s="1">
        <f t="shared" si="76"/>
        <v>4386572.8</v>
      </c>
      <c r="T398" s="1">
        <v>0</v>
      </c>
      <c r="U398" s="1">
        <f t="shared" si="72"/>
        <v>7066</v>
      </c>
      <c r="V398" s="1">
        <f t="shared" si="74"/>
        <v>7066</v>
      </c>
      <c r="W398" s="115" t="s">
        <v>340</v>
      </c>
      <c r="X398" s="35">
        <v>1</v>
      </c>
    </row>
    <row r="399" spans="1:24" s="22" customFormat="1" x14ac:dyDescent="0.25">
      <c r="A399" s="39">
        <f t="shared" si="75"/>
        <v>16</v>
      </c>
      <c r="B399" s="97" t="s">
        <v>664</v>
      </c>
      <c r="C399" s="20">
        <v>1958</v>
      </c>
      <c r="D399" s="24"/>
      <c r="E399" s="24"/>
      <c r="F399" s="24" t="s">
        <v>328</v>
      </c>
      <c r="G399" s="20">
        <v>2</v>
      </c>
      <c r="H399" s="20">
        <v>3</v>
      </c>
      <c r="I399" s="1">
        <v>2350.8000000000002</v>
      </c>
      <c r="J399" s="1">
        <f t="shared" si="71"/>
        <v>1327.8</v>
      </c>
      <c r="K399" s="1">
        <v>0</v>
      </c>
      <c r="L399" s="1">
        <v>1327.8</v>
      </c>
      <c r="M399" s="1">
        <v>1327.8</v>
      </c>
      <c r="N399" s="21">
        <v>47</v>
      </c>
      <c r="O399" s="1">
        <f>'форма 3'!C399</f>
        <v>9382234.8000000007</v>
      </c>
      <c r="P399" s="1">
        <v>0</v>
      </c>
      <c r="Q399" s="1">
        <v>0</v>
      </c>
      <c r="R399" s="1">
        <v>0</v>
      </c>
      <c r="S399" s="1">
        <f t="shared" si="76"/>
        <v>9382234.8000000007</v>
      </c>
      <c r="T399" s="1">
        <v>0</v>
      </c>
      <c r="U399" s="1">
        <f t="shared" si="72"/>
        <v>7066</v>
      </c>
      <c r="V399" s="1">
        <f t="shared" si="74"/>
        <v>7066</v>
      </c>
      <c r="W399" s="115" t="s">
        <v>340</v>
      </c>
      <c r="X399" s="35">
        <v>1</v>
      </c>
    </row>
    <row r="400" spans="1:24" s="22" customFormat="1" x14ac:dyDescent="0.25">
      <c r="A400" s="39">
        <f t="shared" si="75"/>
        <v>17</v>
      </c>
      <c r="B400" s="97" t="s">
        <v>666</v>
      </c>
      <c r="C400" s="20">
        <v>1951</v>
      </c>
      <c r="D400" s="24"/>
      <c r="E400" s="24"/>
      <c r="F400" s="24" t="s">
        <v>327</v>
      </c>
      <c r="G400" s="20">
        <v>4</v>
      </c>
      <c r="H400" s="20">
        <v>2</v>
      </c>
      <c r="I400" s="1">
        <v>1853.8</v>
      </c>
      <c r="J400" s="1">
        <f t="shared" si="71"/>
        <v>1724.6</v>
      </c>
      <c r="K400" s="1">
        <v>917.94</v>
      </c>
      <c r="L400" s="1">
        <v>806.66</v>
      </c>
      <c r="M400" s="1">
        <v>413.9</v>
      </c>
      <c r="N400" s="21">
        <v>52</v>
      </c>
      <c r="O400" s="1">
        <f>'форма 3'!C400</f>
        <v>8153908.7999999998</v>
      </c>
      <c r="P400" s="1">
        <v>0</v>
      </c>
      <c r="Q400" s="1">
        <v>0</v>
      </c>
      <c r="R400" s="1">
        <v>0</v>
      </c>
      <c r="S400" s="1">
        <f t="shared" si="76"/>
        <v>8153908.7999999998</v>
      </c>
      <c r="T400" s="1">
        <v>0</v>
      </c>
      <c r="U400" s="1">
        <f t="shared" si="72"/>
        <v>4728</v>
      </c>
      <c r="V400" s="1">
        <f t="shared" si="74"/>
        <v>4728</v>
      </c>
      <c r="W400" s="115" t="s">
        <v>340</v>
      </c>
      <c r="X400" s="35">
        <v>1</v>
      </c>
    </row>
    <row r="401" spans="1:24" s="22" customFormat="1" x14ac:dyDescent="0.25">
      <c r="A401" s="39">
        <f t="shared" si="75"/>
        <v>18</v>
      </c>
      <c r="B401" s="97" t="s">
        <v>105</v>
      </c>
      <c r="C401" s="20">
        <v>1958</v>
      </c>
      <c r="D401" s="24"/>
      <c r="E401" s="24"/>
      <c r="F401" s="24" t="s">
        <v>327</v>
      </c>
      <c r="G401" s="20">
        <v>4</v>
      </c>
      <c r="H401" s="20">
        <v>4</v>
      </c>
      <c r="I401" s="1">
        <v>4068.1</v>
      </c>
      <c r="J401" s="1">
        <f t="shared" si="71"/>
        <v>3808.2</v>
      </c>
      <c r="K401" s="1">
        <v>828.3</v>
      </c>
      <c r="L401" s="1">
        <v>2979.9</v>
      </c>
      <c r="M401" s="1">
        <v>2439</v>
      </c>
      <c r="N401" s="21">
        <v>77</v>
      </c>
      <c r="O401" s="1">
        <f>'форма 3'!C401</f>
        <v>3971952.6</v>
      </c>
      <c r="P401" s="1">
        <v>0</v>
      </c>
      <c r="Q401" s="1">
        <v>0</v>
      </c>
      <c r="R401" s="1">
        <v>0</v>
      </c>
      <c r="S401" s="1">
        <f t="shared" si="76"/>
        <v>3971952.6</v>
      </c>
      <c r="T401" s="1">
        <v>0</v>
      </c>
      <c r="U401" s="1">
        <f t="shared" si="72"/>
        <v>1043</v>
      </c>
      <c r="V401" s="1">
        <v>1043</v>
      </c>
      <c r="W401" s="115" t="s">
        <v>340</v>
      </c>
      <c r="X401" s="35">
        <v>1</v>
      </c>
    </row>
    <row r="402" spans="1:24" s="22" customFormat="1" x14ac:dyDescent="0.25">
      <c r="A402" s="39">
        <f t="shared" si="75"/>
        <v>19</v>
      </c>
      <c r="B402" s="97" t="s">
        <v>667</v>
      </c>
      <c r="C402" s="20">
        <v>1959</v>
      </c>
      <c r="D402" s="24"/>
      <c r="E402" s="24"/>
      <c r="F402" s="24" t="s">
        <v>327</v>
      </c>
      <c r="G402" s="20">
        <v>5</v>
      </c>
      <c r="H402" s="20">
        <v>2</v>
      </c>
      <c r="I402" s="1">
        <v>1992.7</v>
      </c>
      <c r="J402" s="1">
        <f t="shared" si="71"/>
        <v>1786.7</v>
      </c>
      <c r="K402" s="1">
        <v>0</v>
      </c>
      <c r="L402" s="1">
        <v>1786.7</v>
      </c>
      <c r="M402" s="1">
        <v>1786.7</v>
      </c>
      <c r="N402" s="21">
        <v>62</v>
      </c>
      <c r="O402" s="1">
        <f>'форма 3'!C402</f>
        <v>5058147.7</v>
      </c>
      <c r="P402" s="1">
        <v>0</v>
      </c>
      <c r="Q402" s="1">
        <v>0</v>
      </c>
      <c r="R402" s="1">
        <v>0</v>
      </c>
      <c r="S402" s="1">
        <f t="shared" si="76"/>
        <v>5058147.7</v>
      </c>
      <c r="T402" s="1">
        <v>0</v>
      </c>
      <c r="U402" s="1">
        <f t="shared" si="72"/>
        <v>2831</v>
      </c>
      <c r="V402" s="1">
        <f t="shared" ref="V402:V407" si="77">U402</f>
        <v>2831</v>
      </c>
      <c r="W402" s="115" t="s">
        <v>340</v>
      </c>
      <c r="X402" s="35">
        <v>1</v>
      </c>
    </row>
    <row r="403" spans="1:24" s="22" customFormat="1" x14ac:dyDescent="0.25">
      <c r="A403" s="39">
        <f t="shared" si="75"/>
        <v>20</v>
      </c>
      <c r="B403" s="97" t="s">
        <v>669</v>
      </c>
      <c r="C403" s="20">
        <v>1961</v>
      </c>
      <c r="D403" s="24"/>
      <c r="E403" s="24"/>
      <c r="F403" s="24" t="s">
        <v>327</v>
      </c>
      <c r="G403" s="20">
        <v>5</v>
      </c>
      <c r="H403" s="20">
        <v>4</v>
      </c>
      <c r="I403" s="1">
        <v>3478.4</v>
      </c>
      <c r="J403" s="1">
        <f t="shared" si="71"/>
        <v>3194.4</v>
      </c>
      <c r="K403" s="1">
        <v>201</v>
      </c>
      <c r="L403" s="1">
        <v>2993.4</v>
      </c>
      <c r="M403" s="1">
        <v>2908</v>
      </c>
      <c r="N403" s="21">
        <v>101</v>
      </c>
      <c r="O403" s="1">
        <f>'форма 3'!C403</f>
        <v>9043346.4000000004</v>
      </c>
      <c r="P403" s="1">
        <v>0</v>
      </c>
      <c r="Q403" s="1">
        <v>0</v>
      </c>
      <c r="R403" s="1">
        <v>0</v>
      </c>
      <c r="S403" s="1">
        <f t="shared" si="76"/>
        <v>9043346.4000000004</v>
      </c>
      <c r="T403" s="1">
        <v>0</v>
      </c>
      <c r="U403" s="1">
        <f t="shared" si="72"/>
        <v>2831</v>
      </c>
      <c r="V403" s="1">
        <f t="shared" si="77"/>
        <v>2831</v>
      </c>
      <c r="W403" s="115" t="s">
        <v>340</v>
      </c>
      <c r="X403" s="35">
        <v>1</v>
      </c>
    </row>
    <row r="404" spans="1:24" s="22" customFormat="1" x14ac:dyDescent="0.25">
      <c r="A404" s="39">
        <f t="shared" si="75"/>
        <v>21</v>
      </c>
      <c r="B404" s="97" t="s">
        <v>670</v>
      </c>
      <c r="C404" s="20">
        <v>1951</v>
      </c>
      <c r="D404" s="24">
        <v>2012</v>
      </c>
      <c r="E404" s="24" t="s">
        <v>646</v>
      </c>
      <c r="F404" s="24" t="s">
        <v>328</v>
      </c>
      <c r="G404" s="20">
        <v>3</v>
      </c>
      <c r="H404" s="20">
        <v>1</v>
      </c>
      <c r="I404" s="1">
        <v>1441.14</v>
      </c>
      <c r="J404" s="1">
        <f t="shared" si="71"/>
        <v>1086.0999999999999</v>
      </c>
      <c r="K404" s="1">
        <v>0</v>
      </c>
      <c r="L404" s="1">
        <v>1086.0999999999999</v>
      </c>
      <c r="M404" s="1">
        <v>346.2</v>
      </c>
      <c r="N404" s="21">
        <v>103</v>
      </c>
      <c r="O404" s="1">
        <f>'форма 3'!C404</f>
        <v>1737760</v>
      </c>
      <c r="P404" s="1">
        <v>0</v>
      </c>
      <c r="Q404" s="1">
        <v>0</v>
      </c>
      <c r="R404" s="1">
        <v>0</v>
      </c>
      <c r="S404" s="1">
        <f t="shared" si="76"/>
        <v>1737760</v>
      </c>
      <c r="T404" s="1">
        <v>0</v>
      </c>
      <c r="U404" s="1">
        <f t="shared" si="72"/>
        <v>1600</v>
      </c>
      <c r="V404" s="1">
        <f t="shared" si="77"/>
        <v>1600</v>
      </c>
      <c r="W404" s="115" t="s">
        <v>340</v>
      </c>
      <c r="X404" s="35">
        <v>1</v>
      </c>
    </row>
    <row r="405" spans="1:24" s="22" customFormat="1" x14ac:dyDescent="0.25">
      <c r="A405" s="39">
        <f t="shared" si="75"/>
        <v>22</v>
      </c>
      <c r="B405" s="97" t="s">
        <v>671</v>
      </c>
      <c r="C405" s="20">
        <v>1968</v>
      </c>
      <c r="D405" s="24"/>
      <c r="E405" s="24"/>
      <c r="F405" s="24" t="s">
        <v>327</v>
      </c>
      <c r="G405" s="20">
        <v>5</v>
      </c>
      <c r="H405" s="20">
        <v>6</v>
      </c>
      <c r="I405" s="1">
        <v>5067</v>
      </c>
      <c r="J405" s="1">
        <f t="shared" si="71"/>
        <v>4230.78</v>
      </c>
      <c r="K405" s="1">
        <v>503</v>
      </c>
      <c r="L405" s="1">
        <v>3727.78</v>
      </c>
      <c r="M405" s="1">
        <v>3609.99</v>
      </c>
      <c r="N405" s="21">
        <v>196</v>
      </c>
      <c r="O405" s="1">
        <f>'форма 3'!C405</f>
        <v>6066938.5199999996</v>
      </c>
      <c r="P405" s="1">
        <v>0</v>
      </c>
      <c r="Q405" s="1">
        <v>0</v>
      </c>
      <c r="R405" s="1">
        <v>0</v>
      </c>
      <c r="S405" s="1">
        <f t="shared" si="76"/>
        <v>6066938.5199999996</v>
      </c>
      <c r="T405" s="1">
        <v>0</v>
      </c>
      <c r="U405" s="1">
        <f t="shared" si="72"/>
        <v>1434</v>
      </c>
      <c r="V405" s="1">
        <f t="shared" si="77"/>
        <v>1434</v>
      </c>
      <c r="W405" s="115" t="s">
        <v>340</v>
      </c>
      <c r="X405" s="35">
        <v>1</v>
      </c>
    </row>
    <row r="406" spans="1:24" s="22" customFormat="1" x14ac:dyDescent="0.25">
      <c r="A406" s="39">
        <f t="shared" si="75"/>
        <v>23</v>
      </c>
      <c r="B406" s="97" t="s">
        <v>672</v>
      </c>
      <c r="C406" s="20">
        <v>1969</v>
      </c>
      <c r="D406" s="24"/>
      <c r="E406" s="24"/>
      <c r="F406" s="24" t="s">
        <v>327</v>
      </c>
      <c r="G406" s="20">
        <v>5</v>
      </c>
      <c r="H406" s="20">
        <v>3</v>
      </c>
      <c r="I406" s="1">
        <v>2695.3</v>
      </c>
      <c r="J406" s="1">
        <f t="shared" si="71"/>
        <v>2510.3000000000002</v>
      </c>
      <c r="K406" s="1">
        <v>0</v>
      </c>
      <c r="L406" s="1">
        <v>2510.3000000000002</v>
      </c>
      <c r="M406" s="1">
        <v>2510.3000000000002</v>
      </c>
      <c r="N406" s="21">
        <v>127</v>
      </c>
      <c r="O406" s="1">
        <f>'форма 3'!C406</f>
        <v>5741056.0999999996</v>
      </c>
      <c r="P406" s="1">
        <v>0</v>
      </c>
      <c r="Q406" s="1">
        <v>0</v>
      </c>
      <c r="R406" s="1">
        <v>0</v>
      </c>
      <c r="S406" s="1">
        <f t="shared" si="76"/>
        <v>5741056.0999999996</v>
      </c>
      <c r="T406" s="1">
        <v>0</v>
      </c>
      <c r="U406" s="1">
        <f t="shared" si="72"/>
        <v>2287</v>
      </c>
      <c r="V406" s="1">
        <f t="shared" si="77"/>
        <v>2287</v>
      </c>
      <c r="W406" s="115" t="s">
        <v>340</v>
      </c>
      <c r="X406" s="35">
        <v>1</v>
      </c>
    </row>
    <row r="407" spans="1:24" s="22" customFormat="1" x14ac:dyDescent="0.25">
      <c r="A407" s="39">
        <f t="shared" si="75"/>
        <v>24</v>
      </c>
      <c r="B407" s="97" t="s">
        <v>673</v>
      </c>
      <c r="C407" s="20">
        <v>1960</v>
      </c>
      <c r="D407" s="24"/>
      <c r="E407" s="24"/>
      <c r="F407" s="24" t="s">
        <v>327</v>
      </c>
      <c r="G407" s="20">
        <v>4</v>
      </c>
      <c r="H407" s="20">
        <v>2</v>
      </c>
      <c r="I407" s="1">
        <v>1774.22</v>
      </c>
      <c r="J407" s="1">
        <f t="shared" si="71"/>
        <v>1250.22</v>
      </c>
      <c r="K407" s="1">
        <v>0</v>
      </c>
      <c r="L407" s="1">
        <v>1250.22</v>
      </c>
      <c r="M407" s="1">
        <v>1211.22</v>
      </c>
      <c r="N407" s="21">
        <v>50</v>
      </c>
      <c r="O407" s="1">
        <f>'форма 3'!C407</f>
        <v>5911040.1600000001</v>
      </c>
      <c r="P407" s="1">
        <v>0</v>
      </c>
      <c r="Q407" s="1">
        <v>0</v>
      </c>
      <c r="R407" s="1">
        <v>0</v>
      </c>
      <c r="S407" s="1">
        <f>O407-P407-Q407-R407-T407</f>
        <v>5911040.1600000001</v>
      </c>
      <c r="T407" s="1">
        <v>0</v>
      </c>
      <c r="U407" s="1">
        <f t="shared" si="72"/>
        <v>4728</v>
      </c>
      <c r="V407" s="1">
        <f t="shared" si="77"/>
        <v>4728</v>
      </c>
      <c r="W407" s="115" t="s">
        <v>340</v>
      </c>
      <c r="X407" s="35">
        <v>1</v>
      </c>
    </row>
    <row r="408" spans="1:24" s="22" customFormat="1" x14ac:dyDescent="0.25">
      <c r="A408" s="198" t="s">
        <v>32</v>
      </c>
      <c r="B408" s="198"/>
      <c r="C408" s="20" t="s">
        <v>16</v>
      </c>
      <c r="D408" s="20" t="s">
        <v>16</v>
      </c>
      <c r="E408" s="20" t="s">
        <v>16</v>
      </c>
      <c r="F408" s="20" t="s">
        <v>16</v>
      </c>
      <c r="G408" s="20" t="s">
        <v>16</v>
      </c>
      <c r="H408" s="20" t="s">
        <v>16</v>
      </c>
      <c r="I408" s="20" t="s">
        <v>16</v>
      </c>
      <c r="J408" s="20" t="s">
        <v>16</v>
      </c>
      <c r="K408" s="20" t="s">
        <v>16</v>
      </c>
      <c r="L408" s="20" t="s">
        <v>16</v>
      </c>
      <c r="M408" s="20" t="s">
        <v>16</v>
      </c>
      <c r="N408" s="21" t="s">
        <v>16</v>
      </c>
      <c r="O408" s="20" t="s">
        <v>16</v>
      </c>
      <c r="P408" s="20" t="s">
        <v>16</v>
      </c>
      <c r="Q408" s="20" t="s">
        <v>16</v>
      </c>
      <c r="R408" s="20" t="s">
        <v>16</v>
      </c>
      <c r="S408" s="20" t="s">
        <v>16</v>
      </c>
      <c r="T408" s="1">
        <v>0</v>
      </c>
      <c r="U408" s="20" t="s">
        <v>16</v>
      </c>
      <c r="V408" s="20" t="s">
        <v>16</v>
      </c>
      <c r="W408" s="20" t="s">
        <v>16</v>
      </c>
      <c r="X408" s="20" t="s">
        <v>16</v>
      </c>
    </row>
    <row r="409" spans="1:24" s="22" customFormat="1" x14ac:dyDescent="0.25">
      <c r="A409" s="39">
        <f>A407+1</f>
        <v>25</v>
      </c>
      <c r="B409" s="97" t="s">
        <v>675</v>
      </c>
      <c r="C409" s="20">
        <v>1961</v>
      </c>
      <c r="D409" s="24"/>
      <c r="E409" s="24"/>
      <c r="F409" s="24" t="s">
        <v>327</v>
      </c>
      <c r="G409" s="20">
        <v>3</v>
      </c>
      <c r="H409" s="20">
        <v>2</v>
      </c>
      <c r="I409" s="1">
        <v>1375.1</v>
      </c>
      <c r="J409" s="1">
        <f t="shared" ref="J409:J418" si="78">SUM(K409:L409)</f>
        <v>1063.5999999999999</v>
      </c>
      <c r="K409" s="1">
        <v>311.5</v>
      </c>
      <c r="L409" s="1">
        <v>752.1</v>
      </c>
      <c r="M409" s="1">
        <v>340.7</v>
      </c>
      <c r="N409" s="21">
        <v>6</v>
      </c>
      <c r="O409" s="1">
        <f>'форма 3'!C409</f>
        <v>5028700.8</v>
      </c>
      <c r="P409" s="1">
        <v>0</v>
      </c>
      <c r="Q409" s="1">
        <v>0</v>
      </c>
      <c r="R409" s="1">
        <v>0</v>
      </c>
      <c r="S409" s="1">
        <f>O409-P409-Q409-R409-T409</f>
        <v>5028700.8</v>
      </c>
      <c r="T409" s="1">
        <v>0</v>
      </c>
      <c r="U409" s="1">
        <f t="shared" ref="U409:U418" si="79">O409/J409</f>
        <v>4728</v>
      </c>
      <c r="V409" s="1">
        <f t="shared" ref="V409:V418" si="80">U409</f>
        <v>4728</v>
      </c>
      <c r="W409" s="115" t="s">
        <v>340</v>
      </c>
      <c r="X409" s="35">
        <v>1</v>
      </c>
    </row>
    <row r="410" spans="1:24" s="22" customFormat="1" x14ac:dyDescent="0.25">
      <c r="A410" s="39">
        <f t="shared" ref="A410:A418" si="81">A409+1</f>
        <v>26</v>
      </c>
      <c r="B410" s="97" t="s">
        <v>676</v>
      </c>
      <c r="C410" s="20">
        <v>1965</v>
      </c>
      <c r="D410" s="24">
        <v>2013</v>
      </c>
      <c r="E410" s="24" t="s">
        <v>327</v>
      </c>
      <c r="F410" s="24" t="s">
        <v>325</v>
      </c>
      <c r="G410" s="20">
        <v>5</v>
      </c>
      <c r="H410" s="20">
        <v>3</v>
      </c>
      <c r="I410" s="1">
        <v>2585.1</v>
      </c>
      <c r="J410" s="1">
        <f t="shared" si="78"/>
        <v>2582.4</v>
      </c>
      <c r="K410" s="1">
        <v>0</v>
      </c>
      <c r="L410" s="1">
        <v>2582.4</v>
      </c>
      <c r="M410" s="1">
        <v>2452.6</v>
      </c>
      <c r="N410" s="21">
        <v>98</v>
      </c>
      <c r="O410" s="1">
        <f>'форма 3'!C410</f>
        <v>234998.39999999999</v>
      </c>
      <c r="P410" s="1">
        <v>0</v>
      </c>
      <c r="Q410" s="1">
        <v>0</v>
      </c>
      <c r="R410" s="1">
        <v>0</v>
      </c>
      <c r="S410" s="1">
        <f>O410-P410-Q410-R410-T410</f>
        <v>234998.39999999999</v>
      </c>
      <c r="T410" s="1">
        <v>0</v>
      </c>
      <c r="U410" s="1">
        <f t="shared" si="79"/>
        <v>91</v>
      </c>
      <c r="V410" s="1">
        <f t="shared" si="80"/>
        <v>91</v>
      </c>
      <c r="W410" s="115" t="s">
        <v>340</v>
      </c>
      <c r="X410" s="35">
        <v>1</v>
      </c>
    </row>
    <row r="411" spans="1:24" s="22" customFormat="1" x14ac:dyDescent="0.25">
      <c r="A411" s="39">
        <f t="shared" si="81"/>
        <v>27</v>
      </c>
      <c r="B411" s="97" t="s">
        <v>677</v>
      </c>
      <c r="C411" s="20">
        <v>1972</v>
      </c>
      <c r="D411" s="24"/>
      <c r="E411" s="24"/>
      <c r="F411" s="24" t="s">
        <v>327</v>
      </c>
      <c r="G411" s="20">
        <v>5</v>
      </c>
      <c r="H411" s="20">
        <v>3</v>
      </c>
      <c r="I411" s="1">
        <v>3759.3</v>
      </c>
      <c r="J411" s="1">
        <f t="shared" si="78"/>
        <v>3039.3</v>
      </c>
      <c r="K411" s="1">
        <v>60.2</v>
      </c>
      <c r="L411" s="1">
        <v>2979.1</v>
      </c>
      <c r="M411" s="1">
        <v>2930.7</v>
      </c>
      <c r="N411" s="21">
        <v>115</v>
      </c>
      <c r="O411" s="1">
        <f>'форма 3'!C411</f>
        <v>8604258.3000000007</v>
      </c>
      <c r="P411" s="1">
        <v>0</v>
      </c>
      <c r="Q411" s="1">
        <v>0</v>
      </c>
      <c r="R411" s="1">
        <v>0</v>
      </c>
      <c r="S411" s="1">
        <f t="shared" ref="S411:S418" si="82">O411-P411-Q411-R411-T411</f>
        <v>8604258.3000000007</v>
      </c>
      <c r="T411" s="1">
        <v>0</v>
      </c>
      <c r="U411" s="1">
        <f t="shared" si="79"/>
        <v>2831</v>
      </c>
      <c r="V411" s="1">
        <f t="shared" si="80"/>
        <v>2831</v>
      </c>
      <c r="W411" s="115" t="s">
        <v>340</v>
      </c>
      <c r="X411" s="35">
        <v>1</v>
      </c>
    </row>
    <row r="412" spans="1:24" s="22" customFormat="1" x14ac:dyDescent="0.25">
      <c r="A412" s="39">
        <f t="shared" si="81"/>
        <v>28</v>
      </c>
      <c r="B412" s="97" t="s">
        <v>678</v>
      </c>
      <c r="C412" s="20">
        <v>1974</v>
      </c>
      <c r="D412" s="24"/>
      <c r="E412" s="24"/>
      <c r="F412" s="24" t="s">
        <v>327</v>
      </c>
      <c r="G412" s="20">
        <v>5</v>
      </c>
      <c r="H412" s="20">
        <v>3</v>
      </c>
      <c r="I412" s="1">
        <v>2981.1</v>
      </c>
      <c r="J412" s="1">
        <f t="shared" si="78"/>
        <v>2840.9</v>
      </c>
      <c r="K412" s="1">
        <v>132.19999999999999</v>
      </c>
      <c r="L412" s="1">
        <v>2708.7</v>
      </c>
      <c r="M412" s="1">
        <v>2558.6999999999998</v>
      </c>
      <c r="N412" s="21">
        <v>107</v>
      </c>
      <c r="O412" s="1">
        <f>'форма 3'!C412</f>
        <v>8042587.9000000004</v>
      </c>
      <c r="P412" s="1">
        <v>0</v>
      </c>
      <c r="Q412" s="1">
        <v>0</v>
      </c>
      <c r="R412" s="1">
        <v>0</v>
      </c>
      <c r="S412" s="1">
        <f t="shared" si="82"/>
        <v>8042587.9000000004</v>
      </c>
      <c r="T412" s="1">
        <v>0</v>
      </c>
      <c r="U412" s="1">
        <f t="shared" si="79"/>
        <v>2831</v>
      </c>
      <c r="V412" s="1">
        <f t="shared" si="80"/>
        <v>2831</v>
      </c>
      <c r="W412" s="115" t="s">
        <v>340</v>
      </c>
      <c r="X412" s="35">
        <v>1</v>
      </c>
    </row>
    <row r="413" spans="1:24" s="22" customFormat="1" x14ac:dyDescent="0.25">
      <c r="A413" s="39">
        <f t="shared" si="81"/>
        <v>29</v>
      </c>
      <c r="B413" s="97" t="s">
        <v>679</v>
      </c>
      <c r="C413" s="20">
        <v>1960</v>
      </c>
      <c r="D413" s="24"/>
      <c r="E413" s="24"/>
      <c r="F413" s="24" t="s">
        <v>327</v>
      </c>
      <c r="G413" s="20">
        <v>3</v>
      </c>
      <c r="H413" s="20">
        <v>3</v>
      </c>
      <c r="I413" s="1">
        <v>1998</v>
      </c>
      <c r="J413" s="1">
        <f t="shared" si="78"/>
        <v>1474.66</v>
      </c>
      <c r="K413" s="1">
        <v>155.5</v>
      </c>
      <c r="L413" s="1">
        <v>1319.16</v>
      </c>
      <c r="M413" s="1">
        <v>1099.69</v>
      </c>
      <c r="N413" s="21">
        <v>56</v>
      </c>
      <c r="O413" s="1">
        <f>'форма 3'!C413</f>
        <v>6972192.4800000004</v>
      </c>
      <c r="P413" s="1">
        <v>0</v>
      </c>
      <c r="Q413" s="1">
        <v>0</v>
      </c>
      <c r="R413" s="1">
        <v>0</v>
      </c>
      <c r="S413" s="1">
        <f t="shared" si="82"/>
        <v>6972192.4800000004</v>
      </c>
      <c r="T413" s="1">
        <v>0</v>
      </c>
      <c r="U413" s="1">
        <f t="shared" si="79"/>
        <v>4728</v>
      </c>
      <c r="V413" s="1">
        <f t="shared" si="80"/>
        <v>4728</v>
      </c>
      <c r="W413" s="115" t="s">
        <v>340</v>
      </c>
      <c r="X413" s="35">
        <v>1</v>
      </c>
    </row>
    <row r="414" spans="1:24" s="22" customFormat="1" x14ac:dyDescent="0.25">
      <c r="A414" s="39">
        <f t="shared" si="81"/>
        <v>30</v>
      </c>
      <c r="B414" s="97" t="s">
        <v>680</v>
      </c>
      <c r="C414" s="20">
        <v>1970</v>
      </c>
      <c r="D414" s="24"/>
      <c r="E414" s="24"/>
      <c r="F414" s="24" t="s">
        <v>327</v>
      </c>
      <c r="G414" s="20">
        <v>5</v>
      </c>
      <c r="H414" s="20">
        <v>8</v>
      </c>
      <c r="I414" s="1">
        <v>7408.5</v>
      </c>
      <c r="J414" s="1">
        <f t="shared" si="78"/>
        <v>6993.5</v>
      </c>
      <c r="K414" s="1">
        <v>944</v>
      </c>
      <c r="L414" s="1">
        <v>6049.5</v>
      </c>
      <c r="M414" s="1">
        <v>5897.3</v>
      </c>
      <c r="N414" s="21">
        <v>264</v>
      </c>
      <c r="O414" s="1">
        <f>'форма 3'!C414</f>
        <v>19798598.5</v>
      </c>
      <c r="P414" s="1">
        <v>0</v>
      </c>
      <c r="Q414" s="1">
        <v>0</v>
      </c>
      <c r="R414" s="1">
        <v>0</v>
      </c>
      <c r="S414" s="1">
        <f t="shared" si="82"/>
        <v>19798598.5</v>
      </c>
      <c r="T414" s="1">
        <v>0</v>
      </c>
      <c r="U414" s="1">
        <f t="shared" si="79"/>
        <v>2831</v>
      </c>
      <c r="V414" s="1">
        <f t="shared" si="80"/>
        <v>2831</v>
      </c>
      <c r="W414" s="115" t="s">
        <v>340</v>
      </c>
      <c r="X414" s="35">
        <v>1</v>
      </c>
    </row>
    <row r="415" spans="1:24" s="22" customFormat="1" x14ac:dyDescent="0.25">
      <c r="A415" s="39">
        <f t="shared" si="81"/>
        <v>31</v>
      </c>
      <c r="B415" s="97" t="s">
        <v>681</v>
      </c>
      <c r="C415" s="20">
        <v>1961</v>
      </c>
      <c r="D415" s="24"/>
      <c r="E415" s="24"/>
      <c r="F415" s="24" t="s">
        <v>327</v>
      </c>
      <c r="G415" s="20">
        <v>4</v>
      </c>
      <c r="H415" s="20">
        <v>2</v>
      </c>
      <c r="I415" s="1">
        <v>2142.4</v>
      </c>
      <c r="J415" s="1">
        <f t="shared" si="78"/>
        <v>1928.16</v>
      </c>
      <c r="K415" s="1">
        <v>0</v>
      </c>
      <c r="L415" s="1">
        <v>1928.16</v>
      </c>
      <c r="M415" s="1">
        <v>1841.16</v>
      </c>
      <c r="N415" s="21">
        <v>73</v>
      </c>
      <c r="O415" s="1">
        <f>'форма 3'!C415</f>
        <v>9116340.4800000004</v>
      </c>
      <c r="P415" s="1">
        <v>0</v>
      </c>
      <c r="Q415" s="1">
        <v>0</v>
      </c>
      <c r="R415" s="1">
        <v>0</v>
      </c>
      <c r="S415" s="1">
        <f t="shared" si="82"/>
        <v>9116340.4800000004</v>
      </c>
      <c r="T415" s="1">
        <v>0</v>
      </c>
      <c r="U415" s="1">
        <f t="shared" si="79"/>
        <v>4728</v>
      </c>
      <c r="V415" s="1">
        <f t="shared" si="80"/>
        <v>4728</v>
      </c>
      <c r="W415" s="115" t="s">
        <v>340</v>
      </c>
      <c r="X415" s="35">
        <v>1</v>
      </c>
    </row>
    <row r="416" spans="1:24" s="22" customFormat="1" x14ac:dyDescent="0.25">
      <c r="A416" s="39">
        <f t="shared" si="81"/>
        <v>32</v>
      </c>
      <c r="B416" s="97" t="s">
        <v>682</v>
      </c>
      <c r="C416" s="20">
        <v>1963</v>
      </c>
      <c r="D416" s="24"/>
      <c r="E416" s="24"/>
      <c r="F416" s="24" t="s">
        <v>327</v>
      </c>
      <c r="G416" s="20">
        <v>4</v>
      </c>
      <c r="H416" s="20">
        <v>2</v>
      </c>
      <c r="I416" s="1">
        <v>1274.9000000000001</v>
      </c>
      <c r="J416" s="1">
        <f t="shared" si="78"/>
        <v>1234.9000000000001</v>
      </c>
      <c r="K416" s="1">
        <v>0</v>
      </c>
      <c r="L416" s="1">
        <v>1234.9000000000001</v>
      </c>
      <c r="M416" s="1">
        <v>1234.9000000000001</v>
      </c>
      <c r="N416" s="21">
        <v>34</v>
      </c>
      <c r="O416" s="1">
        <f>'форма 3'!C416</f>
        <v>4080109.6</v>
      </c>
      <c r="P416" s="1">
        <v>0</v>
      </c>
      <c r="Q416" s="1">
        <v>0</v>
      </c>
      <c r="R416" s="1">
        <v>0</v>
      </c>
      <c r="S416" s="1">
        <f t="shared" si="82"/>
        <v>4080109.6</v>
      </c>
      <c r="T416" s="1">
        <v>0</v>
      </c>
      <c r="U416" s="1">
        <f t="shared" si="79"/>
        <v>3304</v>
      </c>
      <c r="V416" s="1">
        <f t="shared" si="80"/>
        <v>3304</v>
      </c>
      <c r="W416" s="115" t="s">
        <v>340</v>
      </c>
      <c r="X416" s="35">
        <v>1</v>
      </c>
    </row>
    <row r="417" spans="1:24" s="22" customFormat="1" x14ac:dyDescent="0.25">
      <c r="A417" s="39">
        <f t="shared" si="81"/>
        <v>33</v>
      </c>
      <c r="B417" s="97" t="s">
        <v>683</v>
      </c>
      <c r="C417" s="20">
        <v>1962</v>
      </c>
      <c r="D417" s="24"/>
      <c r="E417" s="24"/>
      <c r="F417" s="24" t="s">
        <v>327</v>
      </c>
      <c r="G417" s="20">
        <v>5</v>
      </c>
      <c r="H417" s="20">
        <v>4</v>
      </c>
      <c r="I417" s="1">
        <v>3322.7</v>
      </c>
      <c r="J417" s="1">
        <f t="shared" si="78"/>
        <v>3089.7</v>
      </c>
      <c r="K417" s="1">
        <v>537</v>
      </c>
      <c r="L417" s="1">
        <v>2552.6999999999998</v>
      </c>
      <c r="M417" s="1">
        <v>2343.6999999999998</v>
      </c>
      <c r="N417" s="21">
        <v>117</v>
      </c>
      <c r="O417" s="1">
        <f>'форма 3'!C417</f>
        <v>8746940.6999999993</v>
      </c>
      <c r="P417" s="1">
        <v>0</v>
      </c>
      <c r="Q417" s="1">
        <v>0</v>
      </c>
      <c r="R417" s="1">
        <v>0</v>
      </c>
      <c r="S417" s="1">
        <f t="shared" si="82"/>
        <v>8746940.6999999993</v>
      </c>
      <c r="T417" s="1">
        <v>0</v>
      </c>
      <c r="U417" s="1">
        <f t="shared" si="79"/>
        <v>2831</v>
      </c>
      <c r="V417" s="1">
        <f t="shared" si="80"/>
        <v>2831</v>
      </c>
      <c r="W417" s="115" t="s">
        <v>340</v>
      </c>
      <c r="X417" s="35">
        <v>1</v>
      </c>
    </row>
    <row r="418" spans="1:24" s="22" customFormat="1" x14ac:dyDescent="0.25">
      <c r="A418" s="39">
        <f t="shared" si="81"/>
        <v>34</v>
      </c>
      <c r="B418" s="97" t="s">
        <v>831</v>
      </c>
      <c r="C418" s="20">
        <v>1962</v>
      </c>
      <c r="D418" s="24"/>
      <c r="E418" s="24"/>
      <c r="F418" s="24" t="s">
        <v>327</v>
      </c>
      <c r="G418" s="20">
        <v>4</v>
      </c>
      <c r="H418" s="20">
        <v>2</v>
      </c>
      <c r="I418" s="1">
        <v>1448.4</v>
      </c>
      <c r="J418" s="1">
        <f t="shared" si="78"/>
        <v>1264.4000000000001</v>
      </c>
      <c r="K418" s="1">
        <v>0</v>
      </c>
      <c r="L418" s="1">
        <v>1264.4000000000001</v>
      </c>
      <c r="M418" s="1">
        <v>1264.4000000000001</v>
      </c>
      <c r="N418" s="21">
        <v>48</v>
      </c>
      <c r="O418" s="1">
        <f>'форма 3'!C418</f>
        <v>5978083.2000000002</v>
      </c>
      <c r="P418" s="1">
        <v>0</v>
      </c>
      <c r="Q418" s="1">
        <v>0</v>
      </c>
      <c r="R418" s="1">
        <v>0</v>
      </c>
      <c r="S418" s="1">
        <f t="shared" si="82"/>
        <v>5978083.2000000002</v>
      </c>
      <c r="T418" s="1">
        <v>0</v>
      </c>
      <c r="U418" s="1">
        <f t="shared" si="79"/>
        <v>4728</v>
      </c>
      <c r="V418" s="1">
        <f t="shared" si="80"/>
        <v>4728</v>
      </c>
      <c r="W418" s="115" t="s">
        <v>340</v>
      </c>
      <c r="X418" s="35">
        <v>1</v>
      </c>
    </row>
    <row r="419" spans="1:24" s="22" customFormat="1" x14ac:dyDescent="0.25">
      <c r="A419" s="198" t="s">
        <v>33</v>
      </c>
      <c r="B419" s="198"/>
      <c r="C419" s="20" t="s">
        <v>16</v>
      </c>
      <c r="D419" s="20" t="s">
        <v>16</v>
      </c>
      <c r="E419" s="20" t="s">
        <v>16</v>
      </c>
      <c r="F419" s="20" t="s">
        <v>16</v>
      </c>
      <c r="G419" s="20" t="s">
        <v>16</v>
      </c>
      <c r="H419" s="20" t="s">
        <v>16</v>
      </c>
      <c r="I419" s="20" t="s">
        <v>16</v>
      </c>
      <c r="J419" s="20" t="s">
        <v>16</v>
      </c>
      <c r="K419" s="20" t="s">
        <v>16</v>
      </c>
      <c r="L419" s="20" t="s">
        <v>16</v>
      </c>
      <c r="M419" s="20" t="s">
        <v>16</v>
      </c>
      <c r="N419" s="21" t="s">
        <v>16</v>
      </c>
      <c r="O419" s="20" t="s">
        <v>16</v>
      </c>
      <c r="P419" s="20" t="s">
        <v>16</v>
      </c>
      <c r="Q419" s="20" t="s">
        <v>16</v>
      </c>
      <c r="R419" s="20" t="s">
        <v>16</v>
      </c>
      <c r="S419" s="20" t="s">
        <v>16</v>
      </c>
      <c r="T419" s="1">
        <v>0</v>
      </c>
      <c r="U419" s="20" t="s">
        <v>16</v>
      </c>
      <c r="V419" s="20" t="s">
        <v>16</v>
      </c>
      <c r="W419" s="20" t="s">
        <v>16</v>
      </c>
      <c r="X419" s="20" t="s">
        <v>16</v>
      </c>
    </row>
    <row r="420" spans="1:24" s="22" customFormat="1" x14ac:dyDescent="0.25">
      <c r="A420" s="39">
        <f>A418+1</f>
        <v>35</v>
      </c>
      <c r="B420" s="97" t="s">
        <v>721</v>
      </c>
      <c r="C420" s="20">
        <v>1989</v>
      </c>
      <c r="D420" s="24">
        <v>2010</v>
      </c>
      <c r="E420" s="24" t="s">
        <v>636</v>
      </c>
      <c r="F420" s="24" t="s">
        <v>327</v>
      </c>
      <c r="G420" s="20">
        <v>9</v>
      </c>
      <c r="H420" s="20">
        <v>1</v>
      </c>
      <c r="I420" s="1">
        <v>3329.76</v>
      </c>
      <c r="J420" s="1">
        <f t="shared" ref="J420:J439" si="83">SUM(K420:L420)</f>
        <v>2969.76</v>
      </c>
      <c r="K420" s="1">
        <v>166.4</v>
      </c>
      <c r="L420" s="1">
        <v>2803.36</v>
      </c>
      <c r="M420" s="1">
        <v>2739.36</v>
      </c>
      <c r="N420" s="21">
        <v>118</v>
      </c>
      <c r="O420" s="1">
        <f>'форма 3'!C420</f>
        <v>1747892</v>
      </c>
      <c r="P420" s="1">
        <v>0</v>
      </c>
      <c r="Q420" s="1">
        <v>0</v>
      </c>
      <c r="R420" s="1">
        <v>0</v>
      </c>
      <c r="S420" s="1">
        <f>O420-P420-Q420-R420-T420</f>
        <v>1747892</v>
      </c>
      <c r="T420" s="1">
        <v>0</v>
      </c>
      <c r="U420" s="1">
        <f t="shared" ref="U420:U439" si="84">O420/J420</f>
        <v>588.55999999999995</v>
      </c>
      <c r="V420" s="1">
        <f t="shared" ref="V420:V439" si="85">U420</f>
        <v>588.55999999999995</v>
      </c>
      <c r="W420" s="115" t="s">
        <v>340</v>
      </c>
      <c r="X420" s="35">
        <v>1</v>
      </c>
    </row>
    <row r="421" spans="1:24" s="22" customFormat="1" x14ac:dyDescent="0.25">
      <c r="A421" s="39">
        <f t="shared" ref="A421:A439" si="86">A420+1</f>
        <v>36</v>
      </c>
      <c r="B421" s="97" t="s">
        <v>722</v>
      </c>
      <c r="C421" s="20">
        <v>1990</v>
      </c>
      <c r="D421" s="24"/>
      <c r="E421" s="24"/>
      <c r="F421" s="24" t="s">
        <v>325</v>
      </c>
      <c r="G421" s="20">
        <v>10</v>
      </c>
      <c r="H421" s="20">
        <v>2</v>
      </c>
      <c r="I421" s="1">
        <v>16173.4</v>
      </c>
      <c r="J421" s="1">
        <f t="shared" si="83"/>
        <v>13650.4</v>
      </c>
      <c r="K421" s="1">
        <v>0</v>
      </c>
      <c r="L421" s="1">
        <v>13650.4</v>
      </c>
      <c r="M421" s="1">
        <v>9372</v>
      </c>
      <c r="N421" s="21">
        <v>376</v>
      </c>
      <c r="O421" s="1">
        <f>'форма 3'!C421</f>
        <v>6991568</v>
      </c>
      <c r="P421" s="1">
        <v>0</v>
      </c>
      <c r="Q421" s="1">
        <v>0</v>
      </c>
      <c r="R421" s="1">
        <v>0</v>
      </c>
      <c r="S421" s="1">
        <f>O421-P421-Q421-R421-T421</f>
        <v>6991568</v>
      </c>
      <c r="T421" s="1">
        <v>0</v>
      </c>
      <c r="U421" s="1">
        <f t="shared" si="84"/>
        <v>512.19000000000005</v>
      </c>
      <c r="V421" s="1">
        <f t="shared" si="85"/>
        <v>512.19000000000005</v>
      </c>
      <c r="W421" s="115" t="s">
        <v>340</v>
      </c>
      <c r="X421" s="35">
        <v>1</v>
      </c>
    </row>
    <row r="422" spans="1:24" s="22" customFormat="1" x14ac:dyDescent="0.25">
      <c r="A422" s="39">
        <f t="shared" si="86"/>
        <v>37</v>
      </c>
      <c r="B422" s="97" t="s">
        <v>684</v>
      </c>
      <c r="C422" s="20">
        <v>1965</v>
      </c>
      <c r="D422" s="24"/>
      <c r="E422" s="24"/>
      <c r="F422" s="24" t="s">
        <v>327</v>
      </c>
      <c r="G422" s="20">
        <v>5</v>
      </c>
      <c r="H422" s="20">
        <v>4</v>
      </c>
      <c r="I422" s="1">
        <v>3404.45</v>
      </c>
      <c r="J422" s="1">
        <f t="shared" si="83"/>
        <v>3159.25</v>
      </c>
      <c r="K422" s="1">
        <v>0</v>
      </c>
      <c r="L422" s="1">
        <v>3159.25</v>
      </c>
      <c r="M422" s="1">
        <v>3090.85</v>
      </c>
      <c r="N422" s="21">
        <v>128</v>
      </c>
      <c r="O422" s="1">
        <f>'форма 3'!C422</f>
        <v>8943836.75</v>
      </c>
      <c r="P422" s="1">
        <v>0</v>
      </c>
      <c r="Q422" s="1">
        <v>0</v>
      </c>
      <c r="R422" s="1">
        <v>0</v>
      </c>
      <c r="S422" s="1">
        <f t="shared" ref="S422:S438" si="87">O422-P422-Q422-R422-T422</f>
        <v>8943836.75</v>
      </c>
      <c r="T422" s="1">
        <v>0</v>
      </c>
      <c r="U422" s="1">
        <f t="shared" si="84"/>
        <v>2831</v>
      </c>
      <c r="V422" s="1">
        <f t="shared" si="85"/>
        <v>2831</v>
      </c>
      <c r="W422" s="115" t="s">
        <v>340</v>
      </c>
      <c r="X422" s="35">
        <v>1</v>
      </c>
    </row>
    <row r="423" spans="1:24" s="22" customFormat="1" x14ac:dyDescent="0.25">
      <c r="A423" s="39">
        <f t="shared" si="86"/>
        <v>38</v>
      </c>
      <c r="B423" s="97" t="s">
        <v>830</v>
      </c>
      <c r="C423" s="20">
        <v>1964</v>
      </c>
      <c r="D423" s="24"/>
      <c r="E423" s="24"/>
      <c r="F423" s="24" t="s">
        <v>327</v>
      </c>
      <c r="G423" s="20">
        <v>5</v>
      </c>
      <c r="H423" s="20">
        <v>2</v>
      </c>
      <c r="I423" s="1">
        <v>1756.1</v>
      </c>
      <c r="J423" s="1">
        <f t="shared" si="83"/>
        <v>1522.1</v>
      </c>
      <c r="K423" s="1">
        <v>0</v>
      </c>
      <c r="L423" s="1">
        <v>1522.1</v>
      </c>
      <c r="M423" s="1">
        <v>1345</v>
      </c>
      <c r="N423" s="21">
        <v>61</v>
      </c>
      <c r="O423" s="1">
        <f>'форма 3'!C423</f>
        <v>4309065.0999999996</v>
      </c>
      <c r="P423" s="1">
        <v>0</v>
      </c>
      <c r="Q423" s="1">
        <v>0</v>
      </c>
      <c r="R423" s="1">
        <v>0</v>
      </c>
      <c r="S423" s="1">
        <f t="shared" si="87"/>
        <v>4309065.0999999996</v>
      </c>
      <c r="T423" s="1">
        <v>0</v>
      </c>
      <c r="U423" s="1">
        <f t="shared" si="84"/>
        <v>2831</v>
      </c>
      <c r="V423" s="1">
        <f t="shared" si="85"/>
        <v>2831</v>
      </c>
      <c r="W423" s="115" t="s">
        <v>340</v>
      </c>
      <c r="X423" s="35">
        <v>1</v>
      </c>
    </row>
    <row r="424" spans="1:24" s="22" customFormat="1" x14ac:dyDescent="0.25">
      <c r="A424" s="39">
        <f t="shared" si="86"/>
        <v>39</v>
      </c>
      <c r="B424" s="97" t="s">
        <v>723</v>
      </c>
      <c r="C424" s="20">
        <v>1989</v>
      </c>
      <c r="D424" s="24"/>
      <c r="E424" s="24"/>
      <c r="F424" s="24" t="s">
        <v>325</v>
      </c>
      <c r="G424" s="20">
        <v>9</v>
      </c>
      <c r="H424" s="20">
        <v>6</v>
      </c>
      <c r="I424" s="1">
        <v>14643.6</v>
      </c>
      <c r="J424" s="1">
        <f t="shared" si="83"/>
        <v>12396.3</v>
      </c>
      <c r="K424" s="1">
        <v>0</v>
      </c>
      <c r="L424" s="1">
        <v>12396.3</v>
      </c>
      <c r="M424" s="1">
        <v>11778.66</v>
      </c>
      <c r="N424" s="21">
        <v>594</v>
      </c>
      <c r="O424" s="1">
        <f>'форма 3'!C424</f>
        <v>10487352</v>
      </c>
      <c r="P424" s="1">
        <v>0</v>
      </c>
      <c r="Q424" s="1">
        <v>0</v>
      </c>
      <c r="R424" s="1">
        <v>0</v>
      </c>
      <c r="S424" s="1">
        <f t="shared" si="87"/>
        <v>10487352</v>
      </c>
      <c r="T424" s="1">
        <v>0</v>
      </c>
      <c r="U424" s="1">
        <f t="shared" si="84"/>
        <v>846.01</v>
      </c>
      <c r="V424" s="1">
        <f t="shared" si="85"/>
        <v>846.01</v>
      </c>
      <c r="W424" s="115" t="s">
        <v>340</v>
      </c>
      <c r="X424" s="35">
        <v>1</v>
      </c>
    </row>
    <row r="425" spans="1:24" s="22" customFormat="1" x14ac:dyDescent="0.25">
      <c r="A425" s="39">
        <f t="shared" si="86"/>
        <v>40</v>
      </c>
      <c r="B425" s="97" t="s">
        <v>724</v>
      </c>
      <c r="C425" s="20">
        <v>1987</v>
      </c>
      <c r="D425" s="24"/>
      <c r="E425" s="24"/>
      <c r="F425" s="24" t="s">
        <v>327</v>
      </c>
      <c r="G425" s="20">
        <v>9</v>
      </c>
      <c r="H425" s="20">
        <v>5</v>
      </c>
      <c r="I425" s="1">
        <v>9554.2000000000007</v>
      </c>
      <c r="J425" s="1">
        <f t="shared" si="83"/>
        <v>8847.6</v>
      </c>
      <c r="K425" s="1">
        <v>0</v>
      </c>
      <c r="L425" s="1">
        <v>8847.6</v>
      </c>
      <c r="M425" s="1">
        <v>8800.6</v>
      </c>
      <c r="N425" s="21">
        <v>454</v>
      </c>
      <c r="O425" s="1">
        <f>'форма 3'!C425</f>
        <v>8739460</v>
      </c>
      <c r="P425" s="1">
        <v>0</v>
      </c>
      <c r="Q425" s="1">
        <v>0</v>
      </c>
      <c r="R425" s="1">
        <v>0</v>
      </c>
      <c r="S425" s="1">
        <f>O425-P425-Q425-R425-T425</f>
        <v>8739460</v>
      </c>
      <c r="T425" s="1">
        <v>0</v>
      </c>
      <c r="U425" s="1">
        <f t="shared" si="84"/>
        <v>987.78</v>
      </c>
      <c r="V425" s="1">
        <f t="shared" si="85"/>
        <v>987.78</v>
      </c>
      <c r="W425" s="115" t="s">
        <v>340</v>
      </c>
      <c r="X425" s="35">
        <v>1</v>
      </c>
    </row>
    <row r="426" spans="1:24" s="22" customFormat="1" x14ac:dyDescent="0.25">
      <c r="A426" s="39">
        <f t="shared" si="86"/>
        <v>41</v>
      </c>
      <c r="B426" s="97" t="s">
        <v>725</v>
      </c>
      <c r="C426" s="20">
        <v>1990</v>
      </c>
      <c r="D426" s="24"/>
      <c r="E426" s="24"/>
      <c r="F426" s="24" t="s">
        <v>325</v>
      </c>
      <c r="G426" s="20">
        <v>9</v>
      </c>
      <c r="H426" s="20">
        <v>9</v>
      </c>
      <c r="I426" s="1">
        <v>18818</v>
      </c>
      <c r="J426" s="1">
        <f t="shared" si="83"/>
        <v>17452.2</v>
      </c>
      <c r="K426" s="1">
        <v>147</v>
      </c>
      <c r="L426" s="1">
        <v>17305.2</v>
      </c>
      <c r="M426" s="1">
        <v>16539.3</v>
      </c>
      <c r="N426" s="21">
        <v>787</v>
      </c>
      <c r="O426" s="1">
        <f>'форма 3'!C426</f>
        <v>15731028</v>
      </c>
      <c r="P426" s="1">
        <v>0</v>
      </c>
      <c r="Q426" s="1">
        <v>0</v>
      </c>
      <c r="R426" s="1">
        <v>0</v>
      </c>
      <c r="S426" s="1">
        <f>O426-P426-Q426-R426-T426</f>
        <v>15731028</v>
      </c>
      <c r="T426" s="1">
        <v>0</v>
      </c>
      <c r="U426" s="1">
        <f t="shared" si="84"/>
        <v>901.38</v>
      </c>
      <c r="V426" s="1">
        <f t="shared" si="85"/>
        <v>901.38</v>
      </c>
      <c r="W426" s="115" t="s">
        <v>340</v>
      </c>
      <c r="X426" s="35">
        <v>1</v>
      </c>
    </row>
    <row r="427" spans="1:24" s="22" customFormat="1" x14ac:dyDescent="0.25">
      <c r="A427" s="39">
        <f t="shared" si="86"/>
        <v>42</v>
      </c>
      <c r="B427" s="97" t="s">
        <v>726</v>
      </c>
      <c r="C427" s="20">
        <v>1988</v>
      </c>
      <c r="D427" s="24"/>
      <c r="E427" s="24"/>
      <c r="F427" s="24" t="s">
        <v>325</v>
      </c>
      <c r="G427" s="20">
        <v>9</v>
      </c>
      <c r="H427" s="20">
        <v>5</v>
      </c>
      <c r="I427" s="1">
        <v>11211.5</v>
      </c>
      <c r="J427" s="1">
        <f t="shared" si="83"/>
        <v>9043.4</v>
      </c>
      <c r="K427" s="1">
        <v>45.2</v>
      </c>
      <c r="L427" s="1">
        <v>8998.2000000000007</v>
      </c>
      <c r="M427" s="1">
        <v>8602.9</v>
      </c>
      <c r="N427" s="21">
        <v>359</v>
      </c>
      <c r="O427" s="1">
        <f>'форма 3'!C427</f>
        <v>8739460</v>
      </c>
      <c r="P427" s="1">
        <v>0</v>
      </c>
      <c r="Q427" s="1">
        <v>0</v>
      </c>
      <c r="R427" s="1">
        <v>0</v>
      </c>
      <c r="S427" s="1">
        <f>O427-P427-Q427-R427-T427</f>
        <v>8739460</v>
      </c>
      <c r="T427" s="1">
        <v>0</v>
      </c>
      <c r="U427" s="1">
        <f t="shared" si="84"/>
        <v>966.39</v>
      </c>
      <c r="V427" s="1">
        <f t="shared" si="85"/>
        <v>966.39</v>
      </c>
      <c r="W427" s="115" t="s">
        <v>340</v>
      </c>
      <c r="X427" s="35">
        <v>1</v>
      </c>
    </row>
    <row r="428" spans="1:24" s="22" customFormat="1" x14ac:dyDescent="0.25">
      <c r="A428" s="39">
        <f t="shared" si="86"/>
        <v>43</v>
      </c>
      <c r="B428" s="97" t="s">
        <v>727</v>
      </c>
      <c r="C428" s="20">
        <v>1989</v>
      </c>
      <c r="D428" s="24"/>
      <c r="E428" s="24"/>
      <c r="F428" s="24" t="s">
        <v>325</v>
      </c>
      <c r="G428" s="20">
        <v>10</v>
      </c>
      <c r="H428" s="20">
        <v>3</v>
      </c>
      <c r="I428" s="1">
        <v>8517.23</v>
      </c>
      <c r="J428" s="1">
        <f t="shared" si="83"/>
        <v>6684.43</v>
      </c>
      <c r="K428" s="1">
        <v>107.93</v>
      </c>
      <c r="L428" s="1">
        <v>6576.5</v>
      </c>
      <c r="M428" s="1">
        <v>5837.86</v>
      </c>
      <c r="N428" s="21">
        <v>273</v>
      </c>
      <c r="O428" s="1">
        <f>'форма 3'!C428</f>
        <v>5243676</v>
      </c>
      <c r="P428" s="1">
        <v>0</v>
      </c>
      <c r="Q428" s="1">
        <v>0</v>
      </c>
      <c r="R428" s="1">
        <v>0</v>
      </c>
      <c r="S428" s="1">
        <f>O428-P428-Q428-R428-T428</f>
        <v>5243676</v>
      </c>
      <c r="T428" s="1">
        <v>0</v>
      </c>
      <c r="U428" s="1">
        <f t="shared" si="84"/>
        <v>784.46</v>
      </c>
      <c r="V428" s="1">
        <f t="shared" si="85"/>
        <v>784.46</v>
      </c>
      <c r="W428" s="115" t="s">
        <v>340</v>
      </c>
      <c r="X428" s="35">
        <v>1</v>
      </c>
    </row>
    <row r="429" spans="1:24" s="22" customFormat="1" x14ac:dyDescent="0.25">
      <c r="A429" s="39">
        <f t="shared" si="86"/>
        <v>44</v>
      </c>
      <c r="B429" s="97" t="s">
        <v>687</v>
      </c>
      <c r="C429" s="20">
        <v>1966</v>
      </c>
      <c r="D429" s="24"/>
      <c r="E429" s="24"/>
      <c r="F429" s="24" t="s">
        <v>325</v>
      </c>
      <c r="G429" s="20">
        <v>5</v>
      </c>
      <c r="H429" s="20">
        <v>3</v>
      </c>
      <c r="I429" s="1">
        <v>2945.15</v>
      </c>
      <c r="J429" s="1">
        <f t="shared" si="83"/>
        <v>2875.15</v>
      </c>
      <c r="K429" s="1">
        <v>0</v>
      </c>
      <c r="L429" s="1">
        <v>2875.15</v>
      </c>
      <c r="M429" s="1">
        <v>2655.95</v>
      </c>
      <c r="N429" s="21">
        <v>132</v>
      </c>
      <c r="O429" s="1">
        <f>'форма 3'!C429</f>
        <v>8139549.6500000004</v>
      </c>
      <c r="P429" s="1">
        <v>0</v>
      </c>
      <c r="Q429" s="1">
        <v>0</v>
      </c>
      <c r="R429" s="1">
        <v>0</v>
      </c>
      <c r="S429" s="1">
        <f t="shared" si="87"/>
        <v>8139549.6500000004</v>
      </c>
      <c r="T429" s="1">
        <v>0</v>
      </c>
      <c r="U429" s="1">
        <f t="shared" si="84"/>
        <v>2831</v>
      </c>
      <c r="V429" s="1">
        <f t="shared" si="85"/>
        <v>2831</v>
      </c>
      <c r="W429" s="115" t="s">
        <v>340</v>
      </c>
      <c r="X429" s="35">
        <v>1</v>
      </c>
    </row>
    <row r="430" spans="1:24" s="22" customFormat="1" x14ac:dyDescent="0.25">
      <c r="A430" s="39">
        <f t="shared" si="86"/>
        <v>45</v>
      </c>
      <c r="B430" s="97" t="s">
        <v>689</v>
      </c>
      <c r="C430" s="20">
        <v>1970</v>
      </c>
      <c r="D430" s="24"/>
      <c r="E430" s="24"/>
      <c r="F430" s="24" t="s">
        <v>325</v>
      </c>
      <c r="G430" s="20">
        <v>5</v>
      </c>
      <c r="H430" s="20">
        <v>4</v>
      </c>
      <c r="I430" s="1">
        <v>3834.35</v>
      </c>
      <c r="J430" s="1">
        <f t="shared" si="83"/>
        <v>3552.8</v>
      </c>
      <c r="K430" s="1">
        <v>0</v>
      </c>
      <c r="L430" s="1">
        <v>3552.8</v>
      </c>
      <c r="M430" s="1">
        <v>3363</v>
      </c>
      <c r="N430" s="21">
        <v>194</v>
      </c>
      <c r="O430" s="1">
        <f>'форма 3'!C430</f>
        <v>10057976.800000001</v>
      </c>
      <c r="P430" s="1">
        <v>0</v>
      </c>
      <c r="Q430" s="1">
        <v>0</v>
      </c>
      <c r="R430" s="1">
        <v>0</v>
      </c>
      <c r="S430" s="1">
        <f t="shared" si="87"/>
        <v>10057976.800000001</v>
      </c>
      <c r="T430" s="1">
        <v>0</v>
      </c>
      <c r="U430" s="1">
        <f t="shared" si="84"/>
        <v>2831</v>
      </c>
      <c r="V430" s="1">
        <f t="shared" si="85"/>
        <v>2831</v>
      </c>
      <c r="W430" s="115" t="s">
        <v>340</v>
      </c>
      <c r="X430" s="35">
        <v>1</v>
      </c>
    </row>
    <row r="431" spans="1:24" s="22" customFormat="1" x14ac:dyDescent="0.25">
      <c r="A431" s="39">
        <f t="shared" si="86"/>
        <v>46</v>
      </c>
      <c r="B431" s="97" t="s">
        <v>690</v>
      </c>
      <c r="C431" s="20">
        <v>1970</v>
      </c>
      <c r="D431" s="24"/>
      <c r="E431" s="24"/>
      <c r="F431" s="24" t="s">
        <v>325</v>
      </c>
      <c r="G431" s="20">
        <v>5</v>
      </c>
      <c r="H431" s="20">
        <v>4</v>
      </c>
      <c r="I431" s="1">
        <v>3818.6</v>
      </c>
      <c r="J431" s="1">
        <f t="shared" si="83"/>
        <v>3538.6</v>
      </c>
      <c r="K431" s="1">
        <v>0</v>
      </c>
      <c r="L431" s="1">
        <v>3538.6</v>
      </c>
      <c r="M431" s="1">
        <v>3114.7</v>
      </c>
      <c r="N431" s="21">
        <v>147</v>
      </c>
      <c r="O431" s="1">
        <f>'форма 3'!C431</f>
        <v>10017776.6</v>
      </c>
      <c r="P431" s="1">
        <v>0</v>
      </c>
      <c r="Q431" s="1">
        <v>0</v>
      </c>
      <c r="R431" s="1">
        <v>0</v>
      </c>
      <c r="S431" s="1">
        <f t="shared" si="87"/>
        <v>10017776.6</v>
      </c>
      <c r="T431" s="1">
        <v>0</v>
      </c>
      <c r="U431" s="1">
        <f t="shared" si="84"/>
        <v>2831</v>
      </c>
      <c r="V431" s="1">
        <f t="shared" si="85"/>
        <v>2831</v>
      </c>
      <c r="W431" s="115" t="s">
        <v>340</v>
      </c>
      <c r="X431" s="35">
        <v>1</v>
      </c>
    </row>
    <row r="432" spans="1:24" s="22" customFormat="1" x14ac:dyDescent="0.25">
      <c r="A432" s="39">
        <f t="shared" si="86"/>
        <v>47</v>
      </c>
      <c r="B432" s="97" t="s">
        <v>691</v>
      </c>
      <c r="C432" s="20">
        <v>1968</v>
      </c>
      <c r="D432" s="24"/>
      <c r="E432" s="24"/>
      <c r="F432" s="24" t="s">
        <v>325</v>
      </c>
      <c r="G432" s="20">
        <v>5</v>
      </c>
      <c r="H432" s="20">
        <v>4</v>
      </c>
      <c r="I432" s="1">
        <v>4652.6000000000004</v>
      </c>
      <c r="J432" s="1">
        <f t="shared" si="83"/>
        <v>3554.2</v>
      </c>
      <c r="K432" s="1">
        <v>0</v>
      </c>
      <c r="L432" s="1">
        <v>3554.2</v>
      </c>
      <c r="M432" s="1">
        <v>2956.7</v>
      </c>
      <c r="N432" s="21">
        <v>191</v>
      </c>
      <c r="O432" s="1">
        <f>'форма 3'!C432</f>
        <v>12258435.800000001</v>
      </c>
      <c r="P432" s="1">
        <v>0</v>
      </c>
      <c r="Q432" s="1">
        <v>0</v>
      </c>
      <c r="R432" s="1">
        <v>0</v>
      </c>
      <c r="S432" s="1">
        <f t="shared" si="87"/>
        <v>12258435.800000001</v>
      </c>
      <c r="T432" s="1">
        <v>0</v>
      </c>
      <c r="U432" s="1">
        <f t="shared" si="84"/>
        <v>3449</v>
      </c>
      <c r="V432" s="1">
        <f t="shared" si="85"/>
        <v>3449</v>
      </c>
      <c r="W432" s="115" t="s">
        <v>340</v>
      </c>
      <c r="X432" s="35">
        <v>1</v>
      </c>
    </row>
    <row r="433" spans="1:24" s="22" customFormat="1" x14ac:dyDescent="0.25">
      <c r="A433" s="39">
        <f t="shared" si="86"/>
        <v>48</v>
      </c>
      <c r="B433" s="97" t="s">
        <v>692</v>
      </c>
      <c r="C433" s="20">
        <v>1960</v>
      </c>
      <c r="D433" s="24"/>
      <c r="E433" s="24"/>
      <c r="F433" s="24" t="s">
        <v>327</v>
      </c>
      <c r="G433" s="20">
        <v>3</v>
      </c>
      <c r="H433" s="20">
        <v>2</v>
      </c>
      <c r="I433" s="1">
        <v>1033</v>
      </c>
      <c r="J433" s="1">
        <f t="shared" si="83"/>
        <v>962</v>
      </c>
      <c r="K433" s="1">
        <v>0</v>
      </c>
      <c r="L433" s="1">
        <v>962</v>
      </c>
      <c r="M433" s="1">
        <v>881.4</v>
      </c>
      <c r="N433" s="21">
        <v>44</v>
      </c>
      <c r="O433" s="1">
        <f>'форма 3'!C433</f>
        <v>4548336</v>
      </c>
      <c r="P433" s="1">
        <v>0</v>
      </c>
      <c r="Q433" s="1">
        <v>0</v>
      </c>
      <c r="R433" s="1">
        <v>0</v>
      </c>
      <c r="S433" s="1">
        <f t="shared" si="87"/>
        <v>4548336</v>
      </c>
      <c r="T433" s="1">
        <v>0</v>
      </c>
      <c r="U433" s="1">
        <f t="shared" si="84"/>
        <v>4728</v>
      </c>
      <c r="V433" s="1">
        <f t="shared" si="85"/>
        <v>4728</v>
      </c>
      <c r="W433" s="115" t="s">
        <v>340</v>
      </c>
      <c r="X433" s="35">
        <v>1</v>
      </c>
    </row>
    <row r="434" spans="1:24" s="22" customFormat="1" x14ac:dyDescent="0.25">
      <c r="A434" s="39">
        <f t="shared" si="86"/>
        <v>49</v>
      </c>
      <c r="B434" s="97" t="s">
        <v>694</v>
      </c>
      <c r="C434" s="20">
        <v>1970</v>
      </c>
      <c r="D434" s="24"/>
      <c r="E434" s="24"/>
      <c r="F434" s="24" t="s">
        <v>325</v>
      </c>
      <c r="G434" s="20">
        <v>5</v>
      </c>
      <c r="H434" s="20">
        <v>8</v>
      </c>
      <c r="I434" s="1">
        <v>7630</v>
      </c>
      <c r="J434" s="1">
        <f t="shared" si="83"/>
        <v>7070</v>
      </c>
      <c r="K434" s="1">
        <v>0</v>
      </c>
      <c r="L434" s="1">
        <v>7070</v>
      </c>
      <c r="M434" s="1">
        <v>6611.5</v>
      </c>
      <c r="N434" s="21">
        <v>332</v>
      </c>
      <c r="O434" s="1">
        <f>'форма 3'!C434</f>
        <v>20015170</v>
      </c>
      <c r="P434" s="1">
        <v>0</v>
      </c>
      <c r="Q434" s="1">
        <v>0</v>
      </c>
      <c r="R434" s="1">
        <v>0</v>
      </c>
      <c r="S434" s="1">
        <f t="shared" si="87"/>
        <v>20015170</v>
      </c>
      <c r="T434" s="1">
        <v>0</v>
      </c>
      <c r="U434" s="1">
        <f t="shared" si="84"/>
        <v>2831</v>
      </c>
      <c r="V434" s="1">
        <f t="shared" si="85"/>
        <v>2831</v>
      </c>
      <c r="W434" s="115" t="s">
        <v>340</v>
      </c>
      <c r="X434" s="35">
        <v>1</v>
      </c>
    </row>
    <row r="435" spans="1:24" s="22" customFormat="1" x14ac:dyDescent="0.25">
      <c r="A435" s="39">
        <f t="shared" si="86"/>
        <v>50</v>
      </c>
      <c r="B435" s="97" t="s">
        <v>695</v>
      </c>
      <c r="C435" s="20">
        <v>1970</v>
      </c>
      <c r="D435" s="24"/>
      <c r="E435" s="24"/>
      <c r="F435" s="24" t="s">
        <v>325</v>
      </c>
      <c r="G435" s="20">
        <v>5</v>
      </c>
      <c r="H435" s="20">
        <v>3</v>
      </c>
      <c r="I435" s="1">
        <v>3074.4</v>
      </c>
      <c r="J435" s="1">
        <f t="shared" si="83"/>
        <v>2834.4</v>
      </c>
      <c r="K435" s="1">
        <v>0</v>
      </c>
      <c r="L435" s="1">
        <v>2834.4</v>
      </c>
      <c r="M435" s="1">
        <v>2600</v>
      </c>
      <c r="N435" s="21">
        <v>139</v>
      </c>
      <c r="O435" s="1">
        <f>'форма 3'!C435</f>
        <v>8024186.4000000004</v>
      </c>
      <c r="P435" s="1">
        <v>0</v>
      </c>
      <c r="Q435" s="1">
        <v>0</v>
      </c>
      <c r="R435" s="1">
        <v>0</v>
      </c>
      <c r="S435" s="1">
        <f t="shared" si="87"/>
        <v>8024186.4000000004</v>
      </c>
      <c r="T435" s="1">
        <v>0</v>
      </c>
      <c r="U435" s="1">
        <f t="shared" si="84"/>
        <v>2831</v>
      </c>
      <c r="V435" s="1">
        <f t="shared" si="85"/>
        <v>2831</v>
      </c>
      <c r="W435" s="115" t="s">
        <v>340</v>
      </c>
      <c r="X435" s="35">
        <v>1</v>
      </c>
    </row>
    <row r="436" spans="1:24" s="22" customFormat="1" x14ac:dyDescent="0.25">
      <c r="A436" s="39">
        <f t="shared" si="86"/>
        <v>51</v>
      </c>
      <c r="B436" s="97" t="s">
        <v>696</v>
      </c>
      <c r="C436" s="20">
        <v>1970</v>
      </c>
      <c r="D436" s="24"/>
      <c r="E436" s="24"/>
      <c r="F436" s="24" t="s">
        <v>325</v>
      </c>
      <c r="G436" s="20">
        <v>5</v>
      </c>
      <c r="H436" s="20">
        <v>4</v>
      </c>
      <c r="I436" s="1">
        <v>3832.2</v>
      </c>
      <c r="J436" s="1">
        <f t="shared" si="83"/>
        <v>3550.2</v>
      </c>
      <c r="K436" s="1">
        <v>0</v>
      </c>
      <c r="L436" s="1">
        <v>3550.2</v>
      </c>
      <c r="M436" s="1">
        <v>3213.5</v>
      </c>
      <c r="N436" s="21">
        <v>174</v>
      </c>
      <c r="O436" s="1">
        <f>'форма 3'!C436</f>
        <v>10050616.199999999</v>
      </c>
      <c r="P436" s="1">
        <v>0</v>
      </c>
      <c r="Q436" s="1">
        <v>0</v>
      </c>
      <c r="R436" s="1">
        <v>0</v>
      </c>
      <c r="S436" s="1">
        <f t="shared" si="87"/>
        <v>10050616.199999999</v>
      </c>
      <c r="T436" s="1">
        <v>0</v>
      </c>
      <c r="U436" s="1">
        <f t="shared" si="84"/>
        <v>2831</v>
      </c>
      <c r="V436" s="1">
        <f t="shared" si="85"/>
        <v>2831</v>
      </c>
      <c r="W436" s="115" t="s">
        <v>340</v>
      </c>
      <c r="X436" s="35">
        <v>1</v>
      </c>
    </row>
    <row r="437" spans="1:24" s="22" customFormat="1" x14ac:dyDescent="0.25">
      <c r="A437" s="39">
        <f t="shared" si="86"/>
        <v>52</v>
      </c>
      <c r="B437" s="97" t="s">
        <v>697</v>
      </c>
      <c r="C437" s="20">
        <v>1970</v>
      </c>
      <c r="D437" s="24"/>
      <c r="E437" s="24"/>
      <c r="F437" s="24" t="s">
        <v>325</v>
      </c>
      <c r="G437" s="20">
        <v>5</v>
      </c>
      <c r="H437" s="20">
        <v>8</v>
      </c>
      <c r="I437" s="1">
        <v>7718.6</v>
      </c>
      <c r="J437" s="1">
        <f t="shared" si="83"/>
        <v>7158.6</v>
      </c>
      <c r="K437" s="1">
        <v>0</v>
      </c>
      <c r="L437" s="1">
        <v>7158.6</v>
      </c>
      <c r="M437" s="1">
        <v>6513.4</v>
      </c>
      <c r="N437" s="21">
        <v>359</v>
      </c>
      <c r="O437" s="1">
        <f>'форма 3'!C437</f>
        <v>20265996.600000001</v>
      </c>
      <c r="P437" s="1">
        <v>0</v>
      </c>
      <c r="Q437" s="1">
        <v>0</v>
      </c>
      <c r="R437" s="1">
        <v>0</v>
      </c>
      <c r="S437" s="1">
        <f t="shared" si="87"/>
        <v>20265996.600000001</v>
      </c>
      <c r="T437" s="1">
        <v>0</v>
      </c>
      <c r="U437" s="1">
        <f t="shared" si="84"/>
        <v>2831</v>
      </c>
      <c r="V437" s="1">
        <f t="shared" si="85"/>
        <v>2831</v>
      </c>
      <c r="W437" s="115" t="s">
        <v>340</v>
      </c>
      <c r="X437" s="35">
        <v>1</v>
      </c>
    </row>
    <row r="438" spans="1:24" s="22" customFormat="1" x14ac:dyDescent="0.25">
      <c r="A438" s="39">
        <f t="shared" si="86"/>
        <v>53</v>
      </c>
      <c r="B438" s="97" t="s">
        <v>700</v>
      </c>
      <c r="C438" s="20">
        <v>1963</v>
      </c>
      <c r="D438" s="24"/>
      <c r="E438" s="24"/>
      <c r="F438" s="24" t="s">
        <v>327</v>
      </c>
      <c r="G438" s="20">
        <v>5</v>
      </c>
      <c r="H438" s="20">
        <v>4</v>
      </c>
      <c r="I438" s="1">
        <v>3804</v>
      </c>
      <c r="J438" s="1">
        <f t="shared" si="83"/>
        <v>3201.6</v>
      </c>
      <c r="K438" s="1">
        <v>0</v>
      </c>
      <c r="L438" s="1">
        <v>3201.6</v>
      </c>
      <c r="M438" s="1">
        <v>2742.1</v>
      </c>
      <c r="N438" s="21">
        <v>134</v>
      </c>
      <c r="O438" s="1">
        <f>'форма 3'!C438</f>
        <v>9063729.5999999996</v>
      </c>
      <c r="P438" s="1">
        <v>0</v>
      </c>
      <c r="Q438" s="1">
        <v>0</v>
      </c>
      <c r="R438" s="1">
        <v>0</v>
      </c>
      <c r="S438" s="1">
        <f t="shared" si="87"/>
        <v>9063729.5999999996</v>
      </c>
      <c r="T438" s="1">
        <v>0</v>
      </c>
      <c r="U438" s="1">
        <f t="shared" si="84"/>
        <v>2831</v>
      </c>
      <c r="V438" s="1">
        <f t="shared" si="85"/>
        <v>2831</v>
      </c>
      <c r="W438" s="115" t="s">
        <v>340</v>
      </c>
      <c r="X438" s="35">
        <v>1</v>
      </c>
    </row>
    <row r="439" spans="1:24" s="22" customFormat="1" x14ac:dyDescent="0.25">
      <c r="A439" s="39">
        <f t="shared" si="86"/>
        <v>54</v>
      </c>
      <c r="B439" s="97" t="s">
        <v>728</v>
      </c>
      <c r="C439" s="20">
        <v>1988</v>
      </c>
      <c r="D439" s="24"/>
      <c r="E439" s="24"/>
      <c r="F439" s="24" t="s">
        <v>325</v>
      </c>
      <c r="G439" s="20">
        <v>9</v>
      </c>
      <c r="H439" s="20">
        <v>4</v>
      </c>
      <c r="I439" s="1">
        <v>8586</v>
      </c>
      <c r="J439" s="1">
        <f t="shared" si="83"/>
        <v>7160</v>
      </c>
      <c r="K439" s="1">
        <v>0</v>
      </c>
      <c r="L439" s="1">
        <v>7160</v>
      </c>
      <c r="M439" s="1">
        <v>6532.44</v>
      </c>
      <c r="N439" s="21">
        <v>347</v>
      </c>
      <c r="O439" s="1">
        <f>'форма 3'!C439</f>
        <v>6991568</v>
      </c>
      <c r="P439" s="1">
        <v>0</v>
      </c>
      <c r="Q439" s="1">
        <v>0</v>
      </c>
      <c r="R439" s="1">
        <v>0</v>
      </c>
      <c r="S439" s="1">
        <f>O439-P439-Q439-R439-T439</f>
        <v>6991568</v>
      </c>
      <c r="T439" s="1">
        <v>0</v>
      </c>
      <c r="U439" s="1">
        <f t="shared" si="84"/>
        <v>976.48</v>
      </c>
      <c r="V439" s="1">
        <f t="shared" si="85"/>
        <v>976.48</v>
      </c>
      <c r="W439" s="115" t="s">
        <v>340</v>
      </c>
      <c r="X439" s="35">
        <v>1</v>
      </c>
    </row>
    <row r="440" spans="1:24" s="22" customFormat="1" x14ac:dyDescent="0.25">
      <c r="A440" s="198" t="s">
        <v>34</v>
      </c>
      <c r="B440" s="198"/>
      <c r="C440" s="20" t="s">
        <v>16</v>
      </c>
      <c r="D440" s="20" t="s">
        <v>16</v>
      </c>
      <c r="E440" s="20" t="s">
        <v>16</v>
      </c>
      <c r="F440" s="20" t="s">
        <v>16</v>
      </c>
      <c r="G440" s="20" t="s">
        <v>16</v>
      </c>
      <c r="H440" s="20" t="s">
        <v>16</v>
      </c>
      <c r="I440" s="20" t="s">
        <v>16</v>
      </c>
      <c r="J440" s="20" t="s">
        <v>16</v>
      </c>
      <c r="K440" s="20" t="s">
        <v>16</v>
      </c>
      <c r="L440" s="20" t="s">
        <v>16</v>
      </c>
      <c r="M440" s="20" t="s">
        <v>16</v>
      </c>
      <c r="N440" s="21" t="s">
        <v>16</v>
      </c>
      <c r="O440" s="20" t="s">
        <v>16</v>
      </c>
      <c r="P440" s="20" t="s">
        <v>16</v>
      </c>
      <c r="Q440" s="20" t="s">
        <v>16</v>
      </c>
      <c r="R440" s="20" t="s">
        <v>16</v>
      </c>
      <c r="S440" s="20" t="s">
        <v>16</v>
      </c>
      <c r="T440" s="1">
        <v>0</v>
      </c>
      <c r="U440" s="20" t="s">
        <v>16</v>
      </c>
      <c r="V440" s="20" t="s">
        <v>16</v>
      </c>
      <c r="W440" s="20" t="s">
        <v>16</v>
      </c>
      <c r="X440" s="20" t="s">
        <v>16</v>
      </c>
    </row>
    <row r="441" spans="1:24" s="22" customFormat="1" x14ac:dyDescent="0.25">
      <c r="A441" s="39">
        <f>A439+1</f>
        <v>55</v>
      </c>
      <c r="B441" s="97" t="s">
        <v>729</v>
      </c>
      <c r="C441" s="20">
        <v>1988</v>
      </c>
      <c r="D441" s="24"/>
      <c r="E441" s="24"/>
      <c r="F441" s="24" t="s">
        <v>327</v>
      </c>
      <c r="G441" s="20">
        <v>9</v>
      </c>
      <c r="H441" s="20">
        <v>1</v>
      </c>
      <c r="I441" s="1">
        <v>5724.4</v>
      </c>
      <c r="J441" s="1">
        <f t="shared" ref="J441:J458" si="88">SUM(K441:L441)</f>
        <v>4882.3999999999996</v>
      </c>
      <c r="K441" s="1">
        <v>28.3</v>
      </c>
      <c r="L441" s="1">
        <v>4854.1000000000004</v>
      </c>
      <c r="M441" s="1">
        <v>4329.7</v>
      </c>
      <c r="N441" s="21">
        <v>230</v>
      </c>
      <c r="O441" s="1">
        <f>'форма 3'!C441</f>
        <v>1747892</v>
      </c>
      <c r="P441" s="1">
        <v>0</v>
      </c>
      <c r="Q441" s="1">
        <v>0</v>
      </c>
      <c r="R441" s="1">
        <v>0</v>
      </c>
      <c r="S441" s="1">
        <f>O441-P441-Q441-R441-T441</f>
        <v>1747892</v>
      </c>
      <c r="T441" s="1">
        <v>0</v>
      </c>
      <c r="U441" s="1">
        <f t="shared" ref="U441:U458" si="89">O441/J441</f>
        <v>358</v>
      </c>
      <c r="V441" s="1">
        <f t="shared" ref="V441:V458" si="90">U441</f>
        <v>358</v>
      </c>
      <c r="W441" s="115" t="s">
        <v>340</v>
      </c>
      <c r="X441" s="35">
        <v>1</v>
      </c>
    </row>
    <row r="442" spans="1:24" s="22" customFormat="1" x14ac:dyDescent="0.25">
      <c r="A442" s="39">
        <f>A441+1</f>
        <v>56</v>
      </c>
      <c r="B442" s="97" t="s">
        <v>730</v>
      </c>
      <c r="C442" s="20">
        <v>1989</v>
      </c>
      <c r="D442" s="24">
        <v>2014</v>
      </c>
      <c r="E442" s="24" t="s">
        <v>329</v>
      </c>
      <c r="F442" s="24" t="s">
        <v>327</v>
      </c>
      <c r="G442" s="20">
        <v>9</v>
      </c>
      <c r="H442" s="20">
        <v>4</v>
      </c>
      <c r="I442" s="1">
        <v>9379.9</v>
      </c>
      <c r="J442" s="1">
        <f t="shared" si="88"/>
        <v>8262.9</v>
      </c>
      <c r="K442" s="1">
        <v>600.6</v>
      </c>
      <c r="L442" s="1">
        <v>7662.3</v>
      </c>
      <c r="M442" s="1">
        <v>6940.86</v>
      </c>
      <c r="N442" s="21">
        <v>362</v>
      </c>
      <c r="O442" s="1">
        <f>'форма 3'!C442</f>
        <v>3495784</v>
      </c>
      <c r="P442" s="1">
        <v>0</v>
      </c>
      <c r="Q442" s="1">
        <v>0</v>
      </c>
      <c r="R442" s="1">
        <v>0</v>
      </c>
      <c r="S442" s="1">
        <f>O442-P442-Q442-R442-T442</f>
        <v>3495784</v>
      </c>
      <c r="T442" s="1">
        <v>0</v>
      </c>
      <c r="U442" s="1">
        <f t="shared" si="89"/>
        <v>423.07</v>
      </c>
      <c r="V442" s="1">
        <f t="shared" si="90"/>
        <v>423.07</v>
      </c>
      <c r="W442" s="115" t="s">
        <v>340</v>
      </c>
      <c r="X442" s="35">
        <v>1</v>
      </c>
    </row>
    <row r="443" spans="1:24" s="22" customFormat="1" x14ac:dyDescent="0.25">
      <c r="A443" s="39">
        <f t="shared" ref="A443:A458" si="91">A442+1</f>
        <v>57</v>
      </c>
      <c r="B443" s="97" t="s">
        <v>710</v>
      </c>
      <c r="C443" s="20">
        <v>1971</v>
      </c>
      <c r="D443" s="24"/>
      <c r="E443" s="24"/>
      <c r="F443" s="24" t="s">
        <v>327</v>
      </c>
      <c r="G443" s="20">
        <v>5</v>
      </c>
      <c r="H443" s="20">
        <v>4</v>
      </c>
      <c r="I443" s="1">
        <v>2670.7</v>
      </c>
      <c r="J443" s="1">
        <f t="shared" si="88"/>
        <v>1819.1</v>
      </c>
      <c r="K443" s="1">
        <v>0</v>
      </c>
      <c r="L443" s="1">
        <v>1819.1</v>
      </c>
      <c r="M443" s="1">
        <v>1617</v>
      </c>
      <c r="N443" s="21">
        <v>145</v>
      </c>
      <c r="O443" s="1">
        <f>'форма 3'!C443</f>
        <v>165538.1</v>
      </c>
      <c r="P443" s="1">
        <v>0</v>
      </c>
      <c r="Q443" s="1">
        <v>0</v>
      </c>
      <c r="R443" s="1">
        <v>0</v>
      </c>
      <c r="S443" s="1">
        <f t="shared" ref="S443:S457" si="92">O443-P443-Q443-R443-T443</f>
        <v>165538.1</v>
      </c>
      <c r="T443" s="1">
        <v>0</v>
      </c>
      <c r="U443" s="1">
        <f t="shared" si="89"/>
        <v>91</v>
      </c>
      <c r="V443" s="1">
        <f t="shared" si="90"/>
        <v>91</v>
      </c>
      <c r="W443" s="115" t="s">
        <v>340</v>
      </c>
      <c r="X443" s="35">
        <v>1</v>
      </c>
    </row>
    <row r="444" spans="1:24" s="22" customFormat="1" x14ac:dyDescent="0.25">
      <c r="A444" s="39">
        <f t="shared" si="91"/>
        <v>58</v>
      </c>
      <c r="B444" s="97" t="s">
        <v>711</v>
      </c>
      <c r="C444" s="20">
        <v>1961</v>
      </c>
      <c r="D444" s="24"/>
      <c r="E444" s="24"/>
      <c r="F444" s="24" t="s">
        <v>327</v>
      </c>
      <c r="G444" s="20">
        <v>4</v>
      </c>
      <c r="H444" s="20">
        <v>2</v>
      </c>
      <c r="I444" s="1">
        <v>1423.59</v>
      </c>
      <c r="J444" s="1">
        <f t="shared" si="88"/>
        <v>1314</v>
      </c>
      <c r="K444" s="1">
        <v>0</v>
      </c>
      <c r="L444" s="1">
        <v>1314</v>
      </c>
      <c r="M444" s="1">
        <v>1226.5999999999999</v>
      </c>
      <c r="N444" s="21">
        <v>46</v>
      </c>
      <c r="O444" s="1">
        <f>'форма 3'!C444</f>
        <v>783144</v>
      </c>
      <c r="P444" s="1">
        <v>0</v>
      </c>
      <c r="Q444" s="1">
        <v>0</v>
      </c>
      <c r="R444" s="1">
        <v>0</v>
      </c>
      <c r="S444" s="1">
        <f t="shared" si="92"/>
        <v>783144</v>
      </c>
      <c r="T444" s="1">
        <v>0</v>
      </c>
      <c r="U444" s="1">
        <f t="shared" si="89"/>
        <v>596</v>
      </c>
      <c r="V444" s="1">
        <f t="shared" si="90"/>
        <v>596</v>
      </c>
      <c r="W444" s="115" t="s">
        <v>340</v>
      </c>
      <c r="X444" s="35">
        <v>1</v>
      </c>
    </row>
    <row r="445" spans="1:24" s="22" customFormat="1" x14ac:dyDescent="0.25">
      <c r="A445" s="39">
        <f t="shared" si="91"/>
        <v>59</v>
      </c>
      <c r="B445" s="97" t="s">
        <v>731</v>
      </c>
      <c r="C445" s="20">
        <v>1990</v>
      </c>
      <c r="D445" s="24"/>
      <c r="E445" s="24"/>
      <c r="F445" s="24" t="s">
        <v>327</v>
      </c>
      <c r="G445" s="20">
        <v>10</v>
      </c>
      <c r="H445" s="20">
        <v>2</v>
      </c>
      <c r="I445" s="1">
        <v>5457.63</v>
      </c>
      <c r="J445" s="1">
        <f t="shared" si="88"/>
        <v>5037.5</v>
      </c>
      <c r="K445" s="1">
        <v>0</v>
      </c>
      <c r="L445" s="1">
        <v>5037.5</v>
      </c>
      <c r="M445" s="1">
        <v>4329.6000000000004</v>
      </c>
      <c r="N445" s="21">
        <v>229</v>
      </c>
      <c r="O445" s="1">
        <f>'форма 3'!C445</f>
        <v>3495784</v>
      </c>
      <c r="P445" s="1">
        <v>0</v>
      </c>
      <c r="Q445" s="1">
        <v>0</v>
      </c>
      <c r="R445" s="1">
        <v>0</v>
      </c>
      <c r="S445" s="1">
        <f>O445-P445-Q445-R445-T445</f>
        <v>3495784</v>
      </c>
      <c r="T445" s="1">
        <v>0</v>
      </c>
      <c r="U445" s="1">
        <f t="shared" si="89"/>
        <v>693.95</v>
      </c>
      <c r="V445" s="1">
        <f t="shared" si="90"/>
        <v>693.95</v>
      </c>
      <c r="W445" s="115" t="s">
        <v>340</v>
      </c>
      <c r="X445" s="35">
        <v>1</v>
      </c>
    </row>
    <row r="446" spans="1:24" s="22" customFormat="1" x14ac:dyDescent="0.25">
      <c r="A446" s="39">
        <f t="shared" si="91"/>
        <v>60</v>
      </c>
      <c r="B446" s="97" t="s">
        <v>732</v>
      </c>
      <c r="C446" s="20">
        <v>1989</v>
      </c>
      <c r="D446" s="24"/>
      <c r="E446" s="24"/>
      <c r="F446" s="24" t="s">
        <v>325</v>
      </c>
      <c r="G446" s="20">
        <v>10</v>
      </c>
      <c r="H446" s="20">
        <v>4</v>
      </c>
      <c r="I446" s="1">
        <v>6360.61</v>
      </c>
      <c r="J446" s="1">
        <f t="shared" si="88"/>
        <v>6167</v>
      </c>
      <c r="K446" s="1">
        <v>0</v>
      </c>
      <c r="L446" s="1">
        <v>6167</v>
      </c>
      <c r="M446" s="1">
        <v>5701.1</v>
      </c>
      <c r="N446" s="21">
        <v>105</v>
      </c>
      <c r="O446" s="1">
        <f>'форма 3'!C446</f>
        <v>6991568</v>
      </c>
      <c r="P446" s="1">
        <v>0</v>
      </c>
      <c r="Q446" s="1">
        <v>0</v>
      </c>
      <c r="R446" s="1">
        <v>0</v>
      </c>
      <c r="S446" s="1">
        <f>O446-P446-Q446-R446-T446</f>
        <v>6991568</v>
      </c>
      <c r="T446" s="1">
        <v>0</v>
      </c>
      <c r="U446" s="1">
        <f t="shared" si="89"/>
        <v>1133.71</v>
      </c>
      <c r="V446" s="1">
        <f t="shared" si="90"/>
        <v>1133.71</v>
      </c>
      <c r="W446" s="115" t="s">
        <v>340</v>
      </c>
      <c r="X446" s="35">
        <v>1</v>
      </c>
    </row>
    <row r="447" spans="1:24" s="22" customFormat="1" x14ac:dyDescent="0.25">
      <c r="A447" s="39">
        <f t="shared" si="91"/>
        <v>61</v>
      </c>
      <c r="B447" s="97" t="s">
        <v>733</v>
      </c>
      <c r="C447" s="20">
        <v>1987</v>
      </c>
      <c r="D447" s="24">
        <v>2013</v>
      </c>
      <c r="E447" s="24" t="s">
        <v>636</v>
      </c>
      <c r="F447" s="24" t="s">
        <v>327</v>
      </c>
      <c r="G447" s="20">
        <v>9</v>
      </c>
      <c r="H447" s="20">
        <v>1</v>
      </c>
      <c r="I447" s="1">
        <v>3304.81</v>
      </c>
      <c r="J447" s="1">
        <f t="shared" si="88"/>
        <v>3009.11</v>
      </c>
      <c r="K447" s="1">
        <v>342</v>
      </c>
      <c r="L447" s="1">
        <v>2667.11</v>
      </c>
      <c r="M447" s="1">
        <v>2315.91</v>
      </c>
      <c r="N447" s="21">
        <v>210</v>
      </c>
      <c r="O447" s="1">
        <f>'форма 3'!C447</f>
        <v>1747892</v>
      </c>
      <c r="P447" s="1">
        <v>0</v>
      </c>
      <c r="Q447" s="1">
        <v>0</v>
      </c>
      <c r="R447" s="1">
        <v>0</v>
      </c>
      <c r="S447" s="1">
        <f>O447-P447-Q447-R447-T447</f>
        <v>1747892</v>
      </c>
      <c r="T447" s="1">
        <v>0</v>
      </c>
      <c r="U447" s="1">
        <f t="shared" si="89"/>
        <v>580.87</v>
      </c>
      <c r="V447" s="1">
        <f t="shared" si="90"/>
        <v>580.87</v>
      </c>
      <c r="W447" s="115" t="s">
        <v>340</v>
      </c>
      <c r="X447" s="35">
        <v>1</v>
      </c>
    </row>
    <row r="448" spans="1:24" s="22" customFormat="1" x14ac:dyDescent="0.25">
      <c r="A448" s="39">
        <f t="shared" si="91"/>
        <v>62</v>
      </c>
      <c r="B448" s="97" t="s">
        <v>712</v>
      </c>
      <c r="C448" s="20">
        <v>1900</v>
      </c>
      <c r="D448" s="24"/>
      <c r="E448" s="24"/>
      <c r="F448" s="24" t="s">
        <v>326</v>
      </c>
      <c r="G448" s="20">
        <v>2</v>
      </c>
      <c r="H448" s="20">
        <v>2</v>
      </c>
      <c r="I448" s="1">
        <v>659.7</v>
      </c>
      <c r="J448" s="1">
        <f t="shared" si="88"/>
        <v>619.4</v>
      </c>
      <c r="K448" s="1">
        <v>0</v>
      </c>
      <c r="L448" s="1">
        <v>619.4</v>
      </c>
      <c r="M448" s="1">
        <v>569.29999999999995</v>
      </c>
      <c r="N448" s="21">
        <v>20</v>
      </c>
      <c r="O448" s="1">
        <f>'форма 3'!C448</f>
        <v>888219.6</v>
      </c>
      <c r="P448" s="1">
        <v>0</v>
      </c>
      <c r="Q448" s="1">
        <v>0</v>
      </c>
      <c r="R448" s="1">
        <v>0</v>
      </c>
      <c r="S448" s="1">
        <f t="shared" si="92"/>
        <v>888219.6</v>
      </c>
      <c r="T448" s="1">
        <v>0</v>
      </c>
      <c r="U448" s="1">
        <f t="shared" si="89"/>
        <v>1434</v>
      </c>
      <c r="V448" s="1">
        <f t="shared" si="90"/>
        <v>1434</v>
      </c>
      <c r="W448" s="115" t="s">
        <v>340</v>
      </c>
      <c r="X448" s="35">
        <v>1</v>
      </c>
    </row>
    <row r="449" spans="1:24" s="22" customFormat="1" x14ac:dyDescent="0.25">
      <c r="A449" s="39">
        <f t="shared" si="91"/>
        <v>63</v>
      </c>
      <c r="B449" s="97" t="s">
        <v>734</v>
      </c>
      <c r="C449" s="20">
        <v>1990</v>
      </c>
      <c r="D449" s="24"/>
      <c r="E449" s="24"/>
      <c r="F449" s="24" t="s">
        <v>325</v>
      </c>
      <c r="G449" s="20">
        <v>10</v>
      </c>
      <c r="H449" s="20">
        <v>4</v>
      </c>
      <c r="I449" s="1">
        <v>10762.5</v>
      </c>
      <c r="J449" s="1">
        <f t="shared" si="88"/>
        <v>8946.5</v>
      </c>
      <c r="K449" s="1">
        <v>0</v>
      </c>
      <c r="L449" s="1">
        <v>8946.5</v>
      </c>
      <c r="M449" s="1">
        <v>8185.3</v>
      </c>
      <c r="N449" s="21">
        <v>356</v>
      </c>
      <c r="O449" s="1">
        <f>'форма 3'!C449</f>
        <v>3495784</v>
      </c>
      <c r="P449" s="1">
        <v>0</v>
      </c>
      <c r="Q449" s="1">
        <v>0</v>
      </c>
      <c r="R449" s="1">
        <v>0</v>
      </c>
      <c r="S449" s="1">
        <f t="shared" si="92"/>
        <v>3495784</v>
      </c>
      <c r="T449" s="1">
        <v>0</v>
      </c>
      <c r="U449" s="1">
        <f t="shared" si="89"/>
        <v>390.74</v>
      </c>
      <c r="V449" s="1">
        <f t="shared" si="90"/>
        <v>390.74</v>
      </c>
      <c r="W449" s="115" t="s">
        <v>340</v>
      </c>
      <c r="X449" s="35">
        <v>1</v>
      </c>
    </row>
    <row r="450" spans="1:24" s="22" customFormat="1" x14ac:dyDescent="0.25">
      <c r="A450" s="39">
        <f t="shared" si="91"/>
        <v>64</v>
      </c>
      <c r="B450" s="97" t="s">
        <v>714</v>
      </c>
      <c r="C450" s="20">
        <v>1910</v>
      </c>
      <c r="D450" s="24"/>
      <c r="E450" s="24"/>
      <c r="F450" s="24" t="s">
        <v>327</v>
      </c>
      <c r="G450" s="20">
        <v>3</v>
      </c>
      <c r="H450" s="20">
        <v>1</v>
      </c>
      <c r="I450" s="1">
        <v>906.2</v>
      </c>
      <c r="J450" s="1">
        <f t="shared" si="88"/>
        <v>856.4</v>
      </c>
      <c r="K450" s="1">
        <v>0</v>
      </c>
      <c r="L450" s="1">
        <v>856.4</v>
      </c>
      <c r="M450" s="1">
        <v>705.4</v>
      </c>
      <c r="N450" s="21">
        <v>55</v>
      </c>
      <c r="O450" s="1">
        <f>'форма 3'!C450</f>
        <v>4049059.2</v>
      </c>
      <c r="P450" s="1">
        <v>0</v>
      </c>
      <c r="Q450" s="1">
        <v>0</v>
      </c>
      <c r="R450" s="1">
        <v>0</v>
      </c>
      <c r="S450" s="1">
        <f t="shared" si="92"/>
        <v>4049059.2</v>
      </c>
      <c r="T450" s="1">
        <v>0</v>
      </c>
      <c r="U450" s="1">
        <f t="shared" si="89"/>
        <v>4728</v>
      </c>
      <c r="V450" s="1">
        <f t="shared" si="90"/>
        <v>4728</v>
      </c>
      <c r="W450" s="115" t="s">
        <v>340</v>
      </c>
      <c r="X450" s="35">
        <v>1</v>
      </c>
    </row>
    <row r="451" spans="1:24" s="22" customFormat="1" x14ac:dyDescent="0.25">
      <c r="A451" s="39">
        <f t="shared" si="91"/>
        <v>65</v>
      </c>
      <c r="B451" s="97" t="s">
        <v>735</v>
      </c>
      <c r="C451" s="20">
        <v>1990</v>
      </c>
      <c r="D451" s="24"/>
      <c r="E451" s="24"/>
      <c r="F451" s="24" t="s">
        <v>325</v>
      </c>
      <c r="G451" s="20">
        <v>10</v>
      </c>
      <c r="H451" s="20">
        <v>8</v>
      </c>
      <c r="I451" s="1">
        <v>22289.7</v>
      </c>
      <c r="J451" s="1">
        <f t="shared" si="88"/>
        <v>18629</v>
      </c>
      <c r="K451" s="1">
        <v>0</v>
      </c>
      <c r="L451" s="1">
        <v>18629</v>
      </c>
      <c r="M451" s="1">
        <v>17808.599999999999</v>
      </c>
      <c r="N451" s="21">
        <v>866</v>
      </c>
      <c r="O451" s="1">
        <f>'форма 3'!C451</f>
        <v>6991568</v>
      </c>
      <c r="P451" s="1">
        <v>0</v>
      </c>
      <c r="Q451" s="1">
        <v>0</v>
      </c>
      <c r="R451" s="1">
        <v>0</v>
      </c>
      <c r="S451" s="1">
        <f>O451-P451-Q451-R451-T451</f>
        <v>6991568</v>
      </c>
      <c r="T451" s="1">
        <v>0</v>
      </c>
      <c r="U451" s="1">
        <f t="shared" si="89"/>
        <v>375.31</v>
      </c>
      <c r="V451" s="1">
        <f t="shared" si="90"/>
        <v>375.31</v>
      </c>
      <c r="W451" s="115" t="s">
        <v>340</v>
      </c>
      <c r="X451" s="35">
        <v>1</v>
      </c>
    </row>
    <row r="452" spans="1:24" s="22" customFormat="1" x14ac:dyDescent="0.25">
      <c r="A452" s="39">
        <f t="shared" si="91"/>
        <v>66</v>
      </c>
      <c r="B452" s="97" t="s">
        <v>736</v>
      </c>
      <c r="C452" s="20">
        <v>1989</v>
      </c>
      <c r="D452" s="24"/>
      <c r="E452" s="24"/>
      <c r="F452" s="24" t="s">
        <v>325</v>
      </c>
      <c r="G452" s="20">
        <v>10</v>
      </c>
      <c r="H452" s="20">
        <v>6</v>
      </c>
      <c r="I452" s="1">
        <v>13798.7</v>
      </c>
      <c r="J452" s="1">
        <f t="shared" si="88"/>
        <v>7583.4</v>
      </c>
      <c r="K452" s="1">
        <v>0</v>
      </c>
      <c r="L452" s="1">
        <v>7583.4</v>
      </c>
      <c r="M452" s="1">
        <v>6536</v>
      </c>
      <c r="N452" s="21">
        <v>618</v>
      </c>
      <c r="O452" s="1">
        <f>'форма 3'!C452</f>
        <v>5243676</v>
      </c>
      <c r="P452" s="1">
        <v>0</v>
      </c>
      <c r="Q452" s="1">
        <v>0</v>
      </c>
      <c r="R452" s="1">
        <v>0</v>
      </c>
      <c r="S452" s="1">
        <f>O452-P452-Q452-R452-T452</f>
        <v>5243676</v>
      </c>
      <c r="T452" s="1">
        <v>0</v>
      </c>
      <c r="U452" s="1">
        <f t="shared" si="89"/>
        <v>691.47</v>
      </c>
      <c r="V452" s="1">
        <f t="shared" si="90"/>
        <v>691.47</v>
      </c>
      <c r="W452" s="115" t="s">
        <v>340</v>
      </c>
      <c r="X452" s="35">
        <v>1</v>
      </c>
    </row>
    <row r="453" spans="1:24" s="22" customFormat="1" x14ac:dyDescent="0.25">
      <c r="A453" s="39">
        <f t="shared" si="91"/>
        <v>67</v>
      </c>
      <c r="B453" s="97" t="s">
        <v>715</v>
      </c>
      <c r="C453" s="20">
        <v>1917</v>
      </c>
      <c r="D453" s="24"/>
      <c r="E453" s="24"/>
      <c r="F453" s="24" t="s">
        <v>326</v>
      </c>
      <c r="G453" s="20">
        <v>2</v>
      </c>
      <c r="H453" s="20">
        <v>1</v>
      </c>
      <c r="I453" s="1">
        <v>245.6</v>
      </c>
      <c r="J453" s="1">
        <f t="shared" si="88"/>
        <v>222.1</v>
      </c>
      <c r="K453" s="1">
        <v>0</v>
      </c>
      <c r="L453" s="1">
        <v>222.1</v>
      </c>
      <c r="M453" s="1">
        <v>185.1</v>
      </c>
      <c r="N453" s="21">
        <v>18</v>
      </c>
      <c r="O453" s="1">
        <f>'форма 3'!C453</f>
        <v>1569358.6</v>
      </c>
      <c r="P453" s="1">
        <v>0</v>
      </c>
      <c r="Q453" s="1">
        <v>0</v>
      </c>
      <c r="R453" s="1">
        <v>0</v>
      </c>
      <c r="S453" s="1">
        <f t="shared" si="92"/>
        <v>1569358.6</v>
      </c>
      <c r="T453" s="1">
        <v>0</v>
      </c>
      <c r="U453" s="1">
        <f t="shared" si="89"/>
        <v>7066</v>
      </c>
      <c r="V453" s="1">
        <f t="shared" si="90"/>
        <v>7066</v>
      </c>
      <c r="W453" s="115" t="s">
        <v>340</v>
      </c>
      <c r="X453" s="35">
        <v>1</v>
      </c>
    </row>
    <row r="454" spans="1:24" s="22" customFormat="1" x14ac:dyDescent="0.25">
      <c r="A454" s="39">
        <f t="shared" si="91"/>
        <v>68</v>
      </c>
      <c r="B454" s="97" t="s">
        <v>716</v>
      </c>
      <c r="C454" s="20">
        <v>1900</v>
      </c>
      <c r="D454" s="24"/>
      <c r="E454" s="24"/>
      <c r="F454" s="24" t="s">
        <v>326</v>
      </c>
      <c r="G454" s="20">
        <v>2</v>
      </c>
      <c r="H454" s="20">
        <v>1</v>
      </c>
      <c r="I454" s="1">
        <v>208.24</v>
      </c>
      <c r="J454" s="1">
        <f t="shared" si="88"/>
        <v>170.5</v>
      </c>
      <c r="K454" s="1">
        <v>0</v>
      </c>
      <c r="L454" s="1">
        <v>170.5</v>
      </c>
      <c r="M454" s="1">
        <v>0</v>
      </c>
      <c r="N454" s="21">
        <v>9</v>
      </c>
      <c r="O454" s="1">
        <f>'форма 3'!C454</f>
        <v>1204753</v>
      </c>
      <c r="P454" s="1">
        <v>0</v>
      </c>
      <c r="Q454" s="1">
        <v>0</v>
      </c>
      <c r="R454" s="1">
        <v>0</v>
      </c>
      <c r="S454" s="1">
        <f t="shared" si="92"/>
        <v>1204753</v>
      </c>
      <c r="T454" s="1">
        <v>0</v>
      </c>
      <c r="U454" s="1">
        <f t="shared" si="89"/>
        <v>7066</v>
      </c>
      <c r="V454" s="1">
        <f t="shared" si="90"/>
        <v>7066</v>
      </c>
      <c r="W454" s="115" t="s">
        <v>340</v>
      </c>
      <c r="X454" s="35">
        <v>1</v>
      </c>
    </row>
    <row r="455" spans="1:24" s="22" customFormat="1" x14ac:dyDescent="0.25">
      <c r="A455" s="39">
        <f t="shared" si="91"/>
        <v>69</v>
      </c>
      <c r="B455" s="97" t="s">
        <v>737</v>
      </c>
      <c r="C455" s="20">
        <v>1990</v>
      </c>
      <c r="D455" s="24">
        <v>2008</v>
      </c>
      <c r="E455" s="24" t="s">
        <v>330</v>
      </c>
      <c r="F455" s="24" t="s">
        <v>327</v>
      </c>
      <c r="G455" s="20">
        <v>10</v>
      </c>
      <c r="H455" s="20">
        <v>3</v>
      </c>
      <c r="I455" s="1">
        <v>7088.5</v>
      </c>
      <c r="J455" s="1">
        <f t="shared" si="88"/>
        <v>6425.5</v>
      </c>
      <c r="K455" s="1">
        <v>86.8</v>
      </c>
      <c r="L455" s="1">
        <v>6338.7</v>
      </c>
      <c r="M455" s="1">
        <v>6034.6</v>
      </c>
      <c r="N455" s="21">
        <v>287</v>
      </c>
      <c r="O455" s="1">
        <f>'форма 3'!C455</f>
        <v>5243676</v>
      </c>
      <c r="P455" s="1">
        <v>0</v>
      </c>
      <c r="Q455" s="1">
        <v>0</v>
      </c>
      <c r="R455" s="1">
        <v>0</v>
      </c>
      <c r="S455" s="1">
        <f>O455-P455-Q455-R455-T455</f>
        <v>5243676</v>
      </c>
      <c r="T455" s="1">
        <v>0</v>
      </c>
      <c r="U455" s="1">
        <f t="shared" si="89"/>
        <v>816.07</v>
      </c>
      <c r="V455" s="1">
        <f t="shared" si="90"/>
        <v>816.07</v>
      </c>
      <c r="W455" s="115" t="s">
        <v>340</v>
      </c>
      <c r="X455" s="35">
        <v>1</v>
      </c>
    </row>
    <row r="456" spans="1:24" s="22" customFormat="1" x14ac:dyDescent="0.25">
      <c r="A456" s="39">
        <f t="shared" si="91"/>
        <v>70</v>
      </c>
      <c r="B456" s="97" t="s">
        <v>336</v>
      </c>
      <c r="C456" s="20">
        <v>1966</v>
      </c>
      <c r="D456" s="24"/>
      <c r="E456" s="24"/>
      <c r="F456" s="24" t="s">
        <v>325</v>
      </c>
      <c r="G456" s="20">
        <v>5</v>
      </c>
      <c r="H456" s="20">
        <v>4</v>
      </c>
      <c r="I456" s="1">
        <v>3459.3</v>
      </c>
      <c r="J456" s="1">
        <f t="shared" si="88"/>
        <v>3284.7</v>
      </c>
      <c r="K456" s="1">
        <v>0</v>
      </c>
      <c r="L456" s="1">
        <v>3284.7</v>
      </c>
      <c r="M456" s="1">
        <v>3241.3</v>
      </c>
      <c r="N456" s="21">
        <v>160</v>
      </c>
      <c r="O456" s="1">
        <f>'форма 3'!C456</f>
        <v>298907.7</v>
      </c>
      <c r="P456" s="1">
        <v>0</v>
      </c>
      <c r="Q456" s="1">
        <v>0</v>
      </c>
      <c r="R456" s="1">
        <v>0</v>
      </c>
      <c r="S456" s="1">
        <f t="shared" si="92"/>
        <v>298907.7</v>
      </c>
      <c r="T456" s="1">
        <v>0</v>
      </c>
      <c r="U456" s="1">
        <f t="shared" si="89"/>
        <v>91</v>
      </c>
      <c r="V456" s="1">
        <f t="shared" si="90"/>
        <v>91</v>
      </c>
      <c r="W456" s="115" t="s">
        <v>340</v>
      </c>
      <c r="X456" s="35">
        <v>1</v>
      </c>
    </row>
    <row r="457" spans="1:24" s="22" customFormat="1" x14ac:dyDescent="0.25">
      <c r="A457" s="39">
        <f t="shared" si="91"/>
        <v>71</v>
      </c>
      <c r="B457" s="97" t="s">
        <v>717</v>
      </c>
      <c r="C457" s="20">
        <v>1966</v>
      </c>
      <c r="D457" s="24"/>
      <c r="E457" s="24"/>
      <c r="F457" s="24" t="s">
        <v>325</v>
      </c>
      <c r="G457" s="20">
        <v>5</v>
      </c>
      <c r="H457" s="20">
        <v>4</v>
      </c>
      <c r="I457" s="1">
        <v>3512.8</v>
      </c>
      <c r="J457" s="1">
        <f t="shared" si="88"/>
        <v>2381.6</v>
      </c>
      <c r="K457" s="1">
        <v>0</v>
      </c>
      <c r="L457" s="1">
        <v>2381.6</v>
      </c>
      <c r="M457" s="1">
        <v>2001.3</v>
      </c>
      <c r="N457" s="21">
        <v>166</v>
      </c>
      <c r="O457" s="1">
        <f>'форма 3'!C457</f>
        <v>216725.6</v>
      </c>
      <c r="P457" s="1">
        <v>0</v>
      </c>
      <c r="Q457" s="1">
        <v>0</v>
      </c>
      <c r="R457" s="1">
        <v>0</v>
      </c>
      <c r="S457" s="1">
        <f t="shared" si="92"/>
        <v>216725.6</v>
      </c>
      <c r="T457" s="1">
        <v>0</v>
      </c>
      <c r="U457" s="1">
        <f t="shared" si="89"/>
        <v>91</v>
      </c>
      <c r="V457" s="1">
        <f t="shared" si="90"/>
        <v>91</v>
      </c>
      <c r="W457" s="115" t="s">
        <v>340</v>
      </c>
      <c r="X457" s="35">
        <v>1</v>
      </c>
    </row>
    <row r="458" spans="1:24" s="22" customFormat="1" x14ac:dyDescent="0.25">
      <c r="A458" s="39">
        <f t="shared" si="91"/>
        <v>72</v>
      </c>
      <c r="B458" s="97" t="s">
        <v>738</v>
      </c>
      <c r="C458" s="20">
        <v>1990</v>
      </c>
      <c r="D458" s="24"/>
      <c r="E458" s="24"/>
      <c r="F458" s="24" t="s">
        <v>327</v>
      </c>
      <c r="G458" s="20">
        <v>10</v>
      </c>
      <c r="H458" s="20">
        <v>1</v>
      </c>
      <c r="I458" s="1">
        <v>3590.8</v>
      </c>
      <c r="J458" s="1">
        <f t="shared" si="88"/>
        <v>3111.8</v>
      </c>
      <c r="K458" s="1">
        <v>83.7</v>
      </c>
      <c r="L458" s="1">
        <v>3028.1</v>
      </c>
      <c r="M458" s="1">
        <v>2776.8</v>
      </c>
      <c r="N458" s="21">
        <v>138</v>
      </c>
      <c r="O458" s="1">
        <f>'форма 3'!C458</f>
        <v>1747892</v>
      </c>
      <c r="P458" s="1">
        <v>0</v>
      </c>
      <c r="Q458" s="1">
        <v>0</v>
      </c>
      <c r="R458" s="1">
        <v>0</v>
      </c>
      <c r="S458" s="1">
        <f>O458-P458-Q458-R458-T458</f>
        <v>1747892</v>
      </c>
      <c r="T458" s="1">
        <v>0</v>
      </c>
      <c r="U458" s="1">
        <f t="shared" si="89"/>
        <v>561.70000000000005</v>
      </c>
      <c r="V458" s="1">
        <f t="shared" si="90"/>
        <v>561.70000000000005</v>
      </c>
      <c r="W458" s="115" t="s">
        <v>340</v>
      </c>
      <c r="X458" s="35">
        <v>1</v>
      </c>
    </row>
    <row r="459" spans="1:24" s="22" customFormat="1" x14ac:dyDescent="0.25">
      <c r="A459" s="201" t="s">
        <v>23</v>
      </c>
      <c r="B459" s="201"/>
      <c r="C459" s="27" t="s">
        <v>16</v>
      </c>
      <c r="D459" s="27" t="s">
        <v>16</v>
      </c>
      <c r="E459" s="27" t="s">
        <v>16</v>
      </c>
      <c r="F459" s="27" t="s">
        <v>16</v>
      </c>
      <c r="G459" s="27" t="s">
        <v>16</v>
      </c>
      <c r="H459" s="27" t="s">
        <v>16</v>
      </c>
      <c r="I459" s="28">
        <f t="shared" ref="I459:T459" si="93">SUM(I460:I462)</f>
        <v>1390.14</v>
      </c>
      <c r="J459" s="28">
        <f t="shared" si="93"/>
        <v>1250.96</v>
      </c>
      <c r="K459" s="28">
        <f t="shared" si="93"/>
        <v>0</v>
      </c>
      <c r="L459" s="28">
        <f t="shared" si="93"/>
        <v>1250.96</v>
      </c>
      <c r="M459" s="28">
        <f t="shared" si="93"/>
        <v>1042.3599999999999</v>
      </c>
      <c r="N459" s="32">
        <f t="shared" si="93"/>
        <v>63</v>
      </c>
      <c r="O459" s="28">
        <f t="shared" si="93"/>
        <v>5677548.9699999997</v>
      </c>
      <c r="P459" s="28">
        <f t="shared" si="93"/>
        <v>0</v>
      </c>
      <c r="Q459" s="28">
        <f t="shared" si="93"/>
        <v>0</v>
      </c>
      <c r="R459" s="28">
        <f t="shared" si="93"/>
        <v>0</v>
      </c>
      <c r="S459" s="28">
        <f t="shared" si="93"/>
        <v>5677548.9699999997</v>
      </c>
      <c r="T459" s="1">
        <f t="shared" si="93"/>
        <v>0</v>
      </c>
      <c r="U459" s="1" t="s">
        <v>16</v>
      </c>
      <c r="V459" s="1" t="s">
        <v>16</v>
      </c>
      <c r="W459" s="1" t="s">
        <v>16</v>
      </c>
      <c r="X459" s="1" t="s">
        <v>16</v>
      </c>
    </row>
    <row r="460" spans="1:24" s="22" customFormat="1" x14ac:dyDescent="0.25">
      <c r="A460" s="31">
        <v>1</v>
      </c>
      <c r="B460" s="117" t="s">
        <v>638</v>
      </c>
      <c r="C460" s="180">
        <v>1966</v>
      </c>
      <c r="D460" s="180"/>
      <c r="E460" s="180"/>
      <c r="F460" s="24" t="s">
        <v>326</v>
      </c>
      <c r="G460" s="180">
        <v>2</v>
      </c>
      <c r="H460" s="180">
        <v>1</v>
      </c>
      <c r="I460" s="118">
        <v>372.18</v>
      </c>
      <c r="J460" s="26">
        <f>SUM(K460:L460)</f>
        <v>343.31</v>
      </c>
      <c r="K460" s="119">
        <v>0</v>
      </c>
      <c r="L460" s="180">
        <v>343.31</v>
      </c>
      <c r="M460" s="180">
        <v>293.39</v>
      </c>
      <c r="N460" s="120">
        <v>18</v>
      </c>
      <c r="O460" s="1">
        <f>'форма 3'!C460</f>
        <v>2588214.09</v>
      </c>
      <c r="P460" s="1">
        <v>0</v>
      </c>
      <c r="Q460" s="1">
        <v>0</v>
      </c>
      <c r="R460" s="1">
        <v>0</v>
      </c>
      <c r="S460" s="1">
        <f>O460-P460-Q460-R460-T460</f>
        <v>2588214.09</v>
      </c>
      <c r="T460" s="1">
        <v>0</v>
      </c>
      <c r="U460" s="1">
        <f>O460/J460</f>
        <v>7539</v>
      </c>
      <c r="V460" s="26">
        <v>7539</v>
      </c>
      <c r="W460" s="25" t="s">
        <v>340</v>
      </c>
      <c r="X460" s="35">
        <v>1</v>
      </c>
    </row>
    <row r="461" spans="1:24" s="22" customFormat="1" x14ac:dyDescent="0.25">
      <c r="A461" s="31">
        <v>2</v>
      </c>
      <c r="B461" s="117" t="s">
        <v>639</v>
      </c>
      <c r="C461" s="180">
        <v>1956</v>
      </c>
      <c r="D461" s="180">
        <v>2009</v>
      </c>
      <c r="E461" s="180" t="s">
        <v>640</v>
      </c>
      <c r="F461" s="24" t="s">
        <v>326</v>
      </c>
      <c r="G461" s="180">
        <v>2</v>
      </c>
      <c r="H461" s="180">
        <v>1</v>
      </c>
      <c r="I461" s="118">
        <v>368</v>
      </c>
      <c r="J461" s="26">
        <f>SUM(K461:L461)</f>
        <v>319.33</v>
      </c>
      <c r="K461" s="119">
        <v>0</v>
      </c>
      <c r="L461" s="180">
        <v>319.33</v>
      </c>
      <c r="M461" s="180">
        <v>199.51</v>
      </c>
      <c r="N461" s="120">
        <v>27</v>
      </c>
      <c r="O461" s="1">
        <f>'форма 3'!C461</f>
        <v>127732</v>
      </c>
      <c r="P461" s="1">
        <v>0</v>
      </c>
      <c r="Q461" s="1">
        <v>0</v>
      </c>
      <c r="R461" s="1">
        <v>0</v>
      </c>
      <c r="S461" s="1">
        <f>O461-P461-Q461-R461-T461</f>
        <v>127732</v>
      </c>
      <c r="T461" s="1">
        <v>0</v>
      </c>
      <c r="U461" s="1">
        <f>O461/J461</f>
        <v>400</v>
      </c>
      <c r="V461" s="26">
        <v>400</v>
      </c>
      <c r="W461" s="25" t="s">
        <v>340</v>
      </c>
      <c r="X461" s="35">
        <v>1</v>
      </c>
    </row>
    <row r="462" spans="1:24" s="22" customFormat="1" x14ac:dyDescent="0.25">
      <c r="A462" s="31">
        <v>3</v>
      </c>
      <c r="B462" s="117" t="s">
        <v>637</v>
      </c>
      <c r="C462" s="180">
        <v>1983</v>
      </c>
      <c r="D462" s="180"/>
      <c r="E462" s="180"/>
      <c r="F462" s="24" t="s">
        <v>327</v>
      </c>
      <c r="G462" s="180">
        <v>2</v>
      </c>
      <c r="H462" s="180">
        <v>2</v>
      </c>
      <c r="I462" s="118">
        <v>649.96</v>
      </c>
      <c r="J462" s="26">
        <f>SUM(K462:L462)</f>
        <v>588.32000000000005</v>
      </c>
      <c r="K462" s="119">
        <v>0</v>
      </c>
      <c r="L462" s="180">
        <v>588.32000000000005</v>
      </c>
      <c r="M462" s="180">
        <v>549.46</v>
      </c>
      <c r="N462" s="120">
        <v>18</v>
      </c>
      <c r="O462" s="1">
        <f>'форма 3'!C462</f>
        <v>2961602.88</v>
      </c>
      <c r="P462" s="1">
        <v>0</v>
      </c>
      <c r="Q462" s="1">
        <v>0</v>
      </c>
      <c r="R462" s="1">
        <v>0</v>
      </c>
      <c r="S462" s="1">
        <f>O462-P462-Q462-R462-T462</f>
        <v>2961602.88</v>
      </c>
      <c r="T462" s="1">
        <v>0</v>
      </c>
      <c r="U462" s="1">
        <f>O462/J462</f>
        <v>5034</v>
      </c>
      <c r="V462" s="26">
        <v>5034</v>
      </c>
      <c r="W462" s="25" t="s">
        <v>340</v>
      </c>
      <c r="X462" s="35">
        <v>1</v>
      </c>
    </row>
    <row r="463" spans="1:24" s="22" customFormat="1" x14ac:dyDescent="0.25">
      <c r="A463" s="201" t="s">
        <v>24</v>
      </c>
      <c r="B463" s="201"/>
      <c r="C463" s="27" t="s">
        <v>16</v>
      </c>
      <c r="D463" s="27" t="s">
        <v>16</v>
      </c>
      <c r="E463" s="27" t="s">
        <v>16</v>
      </c>
      <c r="F463" s="27" t="s">
        <v>16</v>
      </c>
      <c r="G463" s="27" t="s">
        <v>16</v>
      </c>
      <c r="H463" s="27" t="s">
        <v>16</v>
      </c>
      <c r="I463" s="28">
        <f>SUM(I464:I481)</f>
        <v>8762.6</v>
      </c>
      <c r="J463" s="28">
        <f t="shared" ref="J463:T463" si="94">SUM(J464:J481)</f>
        <v>7445</v>
      </c>
      <c r="K463" s="28">
        <f t="shared" si="94"/>
        <v>0</v>
      </c>
      <c r="L463" s="28">
        <f t="shared" si="94"/>
        <v>7445</v>
      </c>
      <c r="M463" s="28">
        <f t="shared" si="94"/>
        <v>5862.4</v>
      </c>
      <c r="N463" s="125">
        <f t="shared" si="94"/>
        <v>271</v>
      </c>
      <c r="O463" s="28">
        <f t="shared" si="94"/>
        <v>23230806.75</v>
      </c>
      <c r="P463" s="28">
        <f t="shared" si="94"/>
        <v>0</v>
      </c>
      <c r="Q463" s="28">
        <f t="shared" si="94"/>
        <v>0</v>
      </c>
      <c r="R463" s="28">
        <f t="shared" si="94"/>
        <v>0</v>
      </c>
      <c r="S463" s="28">
        <f t="shared" si="94"/>
        <v>23230806.75</v>
      </c>
      <c r="T463" s="1">
        <f t="shared" si="94"/>
        <v>0</v>
      </c>
      <c r="U463" s="1" t="s">
        <v>16</v>
      </c>
      <c r="V463" s="1" t="s">
        <v>16</v>
      </c>
      <c r="W463" s="1" t="s">
        <v>16</v>
      </c>
      <c r="X463" s="1" t="s">
        <v>16</v>
      </c>
    </row>
    <row r="464" spans="1:24" s="61" customFormat="1" x14ac:dyDescent="0.25">
      <c r="A464" s="31">
        <v>1</v>
      </c>
      <c r="B464" s="2" t="s">
        <v>516</v>
      </c>
      <c r="C464" s="143">
        <v>1957</v>
      </c>
      <c r="D464" s="112"/>
      <c r="E464" s="112"/>
      <c r="F464" s="122" t="s">
        <v>326</v>
      </c>
      <c r="G464" s="27">
        <v>2</v>
      </c>
      <c r="H464" s="27">
        <v>1</v>
      </c>
      <c r="I464" s="28">
        <v>464.7</v>
      </c>
      <c r="J464" s="1">
        <f t="shared" ref="J464:J481" si="95">SUM(K464:L464)</f>
        <v>427.3</v>
      </c>
      <c r="K464" s="124">
        <v>0</v>
      </c>
      <c r="L464" s="1">
        <v>427.3</v>
      </c>
      <c r="M464" s="1">
        <v>340.4</v>
      </c>
      <c r="N464" s="125">
        <v>14</v>
      </c>
      <c r="O464" s="124">
        <f>'форма 3'!C464</f>
        <v>110670.7</v>
      </c>
      <c r="P464" s="1">
        <v>0</v>
      </c>
      <c r="Q464" s="1">
        <v>0</v>
      </c>
      <c r="R464" s="1">
        <v>0</v>
      </c>
      <c r="S464" s="1">
        <f>O464-P464-Q464-R464-T464</f>
        <v>110670.7</v>
      </c>
      <c r="T464" s="1">
        <v>0</v>
      </c>
      <c r="U464" s="124">
        <f>O464/J464</f>
        <v>259</v>
      </c>
      <c r="V464" s="26">
        <f>163+96</f>
        <v>259</v>
      </c>
      <c r="W464" s="25" t="s">
        <v>340</v>
      </c>
      <c r="X464" s="35">
        <v>1</v>
      </c>
    </row>
    <row r="465" spans="1:24" s="61" customFormat="1" x14ac:dyDescent="0.25">
      <c r="A465" s="31">
        <f>A464+1</f>
        <v>2</v>
      </c>
      <c r="B465" s="2" t="s">
        <v>517</v>
      </c>
      <c r="C465" s="143">
        <v>1957</v>
      </c>
      <c r="D465" s="112"/>
      <c r="E465" s="112"/>
      <c r="F465" s="122" t="s">
        <v>326</v>
      </c>
      <c r="G465" s="27">
        <v>2</v>
      </c>
      <c r="H465" s="27">
        <v>1</v>
      </c>
      <c r="I465" s="28">
        <v>450.1</v>
      </c>
      <c r="J465" s="1">
        <f t="shared" si="95"/>
        <v>418</v>
      </c>
      <c r="K465" s="1">
        <v>0</v>
      </c>
      <c r="L465" s="1">
        <v>418</v>
      </c>
      <c r="M465" s="1">
        <v>294.7</v>
      </c>
      <c r="N465" s="125">
        <v>13</v>
      </c>
      <c r="O465" s="124">
        <f>'форма 3'!C465</f>
        <v>108262</v>
      </c>
      <c r="P465" s="1">
        <v>0</v>
      </c>
      <c r="Q465" s="1">
        <v>0</v>
      </c>
      <c r="R465" s="1">
        <v>0</v>
      </c>
      <c r="S465" s="1">
        <f>O465-P465-Q465-R465-T465</f>
        <v>108262</v>
      </c>
      <c r="T465" s="1">
        <v>0</v>
      </c>
      <c r="U465" s="124">
        <f>O465/J465</f>
        <v>259</v>
      </c>
      <c r="V465" s="26">
        <f>163+96</f>
        <v>259</v>
      </c>
      <c r="W465" s="25" t="s">
        <v>340</v>
      </c>
      <c r="X465" s="35">
        <v>1</v>
      </c>
    </row>
    <row r="466" spans="1:24" s="61" customFormat="1" x14ac:dyDescent="0.25">
      <c r="A466" s="31">
        <f t="shared" ref="A466:A481" si="96">A465+1</f>
        <v>3</v>
      </c>
      <c r="B466" s="2" t="s">
        <v>528</v>
      </c>
      <c r="C466" s="143">
        <v>1957</v>
      </c>
      <c r="D466" s="112"/>
      <c r="E466" s="112"/>
      <c r="F466" s="122" t="s">
        <v>326</v>
      </c>
      <c r="G466" s="27">
        <v>2</v>
      </c>
      <c r="H466" s="27">
        <v>2</v>
      </c>
      <c r="I466" s="28">
        <v>336.8</v>
      </c>
      <c r="J466" s="1">
        <f t="shared" si="95"/>
        <v>280.60000000000002</v>
      </c>
      <c r="K466" s="1">
        <v>0</v>
      </c>
      <c r="L466" s="1">
        <v>280.60000000000002</v>
      </c>
      <c r="M466" s="1">
        <v>280.60000000000002</v>
      </c>
      <c r="N466" s="144">
        <v>9</v>
      </c>
      <c r="O466" s="124">
        <f>'форма 3'!C466</f>
        <v>72675.399999999994</v>
      </c>
      <c r="P466" s="1">
        <v>0</v>
      </c>
      <c r="Q466" s="1">
        <v>0</v>
      </c>
      <c r="R466" s="1">
        <v>0</v>
      </c>
      <c r="S466" s="1">
        <f>O466-P466-Q466-R466-T466</f>
        <v>72675.399999999994</v>
      </c>
      <c r="T466" s="1">
        <v>0</v>
      </c>
      <c r="U466" s="124">
        <f>O466/J466</f>
        <v>259</v>
      </c>
      <c r="V466" s="26">
        <f>163+96</f>
        <v>259</v>
      </c>
      <c r="W466" s="25" t="s">
        <v>340</v>
      </c>
      <c r="X466" s="35">
        <v>1</v>
      </c>
    </row>
    <row r="467" spans="1:24" s="61" customFormat="1" x14ac:dyDescent="0.25">
      <c r="A467" s="31">
        <f t="shared" si="96"/>
        <v>4</v>
      </c>
      <c r="B467" s="145" t="s">
        <v>347</v>
      </c>
      <c r="C467" s="143">
        <v>1936</v>
      </c>
      <c r="D467" s="112"/>
      <c r="E467" s="112"/>
      <c r="F467" s="122" t="s">
        <v>326</v>
      </c>
      <c r="G467" s="27">
        <v>2</v>
      </c>
      <c r="H467" s="27">
        <v>1</v>
      </c>
      <c r="I467" s="28">
        <v>307.60000000000002</v>
      </c>
      <c r="J467" s="1">
        <f t="shared" si="95"/>
        <v>234.8</v>
      </c>
      <c r="K467" s="124">
        <v>0</v>
      </c>
      <c r="L467" s="1">
        <v>234.8</v>
      </c>
      <c r="M467" s="1">
        <v>117.2</v>
      </c>
      <c r="N467" s="125">
        <v>6</v>
      </c>
      <c r="O467" s="124">
        <f>'форма 3'!C467</f>
        <v>1770157.2</v>
      </c>
      <c r="P467" s="1">
        <v>0</v>
      </c>
      <c r="Q467" s="1">
        <v>0</v>
      </c>
      <c r="R467" s="1">
        <v>0</v>
      </c>
      <c r="S467" s="1">
        <f t="shared" ref="S467:S481" si="97">O467-P467-Q467-R467-T467</f>
        <v>1770157.2</v>
      </c>
      <c r="T467" s="1">
        <v>0</v>
      </c>
      <c r="U467" s="124">
        <f t="shared" ref="U467:U478" si="98">O467/J467</f>
        <v>7539</v>
      </c>
      <c r="V467" s="1">
        <v>7539</v>
      </c>
      <c r="W467" s="25" t="s">
        <v>340</v>
      </c>
      <c r="X467" s="35">
        <v>1</v>
      </c>
    </row>
    <row r="468" spans="1:24" s="61" customFormat="1" x14ac:dyDescent="0.25">
      <c r="A468" s="31">
        <f t="shared" si="96"/>
        <v>5</v>
      </c>
      <c r="B468" s="145" t="s">
        <v>348</v>
      </c>
      <c r="C468" s="112">
        <v>1935</v>
      </c>
      <c r="D468" s="112"/>
      <c r="E468" s="112"/>
      <c r="F468" s="122" t="s">
        <v>326</v>
      </c>
      <c r="G468" s="27">
        <v>2</v>
      </c>
      <c r="H468" s="27">
        <v>1</v>
      </c>
      <c r="I468" s="28">
        <v>381.6</v>
      </c>
      <c r="J468" s="1">
        <f t="shared" si="95"/>
        <v>293.8</v>
      </c>
      <c r="K468" s="1">
        <v>0</v>
      </c>
      <c r="L468" s="1">
        <v>293.8</v>
      </c>
      <c r="M468" s="1">
        <v>293.8</v>
      </c>
      <c r="N468" s="125">
        <v>16</v>
      </c>
      <c r="O468" s="124">
        <f>'форма 3'!C468</f>
        <v>1806733.18</v>
      </c>
      <c r="P468" s="1">
        <v>0</v>
      </c>
      <c r="Q468" s="1">
        <v>0</v>
      </c>
      <c r="R468" s="1">
        <v>0</v>
      </c>
      <c r="S468" s="1">
        <f t="shared" si="97"/>
        <v>1806733.18</v>
      </c>
      <c r="T468" s="1">
        <v>0</v>
      </c>
      <c r="U468" s="124">
        <f t="shared" si="98"/>
        <v>6149.53</v>
      </c>
      <c r="V468" s="1">
        <v>7539</v>
      </c>
      <c r="W468" s="25" t="s">
        <v>340</v>
      </c>
      <c r="X468" s="35">
        <v>1</v>
      </c>
    </row>
    <row r="469" spans="1:24" s="61" customFormat="1" x14ac:dyDescent="0.25">
      <c r="A469" s="31">
        <f t="shared" si="96"/>
        <v>6</v>
      </c>
      <c r="B469" s="145" t="s">
        <v>349</v>
      </c>
      <c r="C469" s="27">
        <v>1939</v>
      </c>
      <c r="D469" s="112"/>
      <c r="E469" s="112"/>
      <c r="F469" s="122" t="s">
        <v>326</v>
      </c>
      <c r="G469" s="27">
        <v>1</v>
      </c>
      <c r="H469" s="27">
        <v>1</v>
      </c>
      <c r="I469" s="28">
        <v>207.7</v>
      </c>
      <c r="J469" s="1">
        <f t="shared" si="95"/>
        <v>201.7</v>
      </c>
      <c r="K469" s="1">
        <v>0</v>
      </c>
      <c r="L469" s="1">
        <v>201.7</v>
      </c>
      <c r="M469" s="1">
        <v>201.7</v>
      </c>
      <c r="N469" s="144">
        <v>7</v>
      </c>
      <c r="O469" s="124">
        <f>'форма 3'!C469</f>
        <v>2236449.6</v>
      </c>
      <c r="P469" s="1">
        <v>0</v>
      </c>
      <c r="Q469" s="1">
        <v>0</v>
      </c>
      <c r="R469" s="1">
        <v>0</v>
      </c>
      <c r="S469" s="1">
        <f t="shared" si="97"/>
        <v>2236449.6</v>
      </c>
      <c r="T469" s="1">
        <v>0</v>
      </c>
      <c r="U469" s="124">
        <f t="shared" si="98"/>
        <v>11088</v>
      </c>
      <c r="V469" s="1">
        <v>11088</v>
      </c>
      <c r="W469" s="25" t="s">
        <v>340</v>
      </c>
      <c r="X469" s="35">
        <v>1</v>
      </c>
    </row>
    <row r="470" spans="1:24" s="61" customFormat="1" x14ac:dyDescent="0.25">
      <c r="A470" s="31">
        <f t="shared" si="96"/>
        <v>7</v>
      </c>
      <c r="B470" s="2" t="s">
        <v>518</v>
      </c>
      <c r="C470" s="143">
        <v>1961</v>
      </c>
      <c r="D470" s="112"/>
      <c r="E470" s="112"/>
      <c r="F470" s="122" t="s">
        <v>326</v>
      </c>
      <c r="G470" s="27">
        <v>2</v>
      </c>
      <c r="H470" s="27">
        <v>1</v>
      </c>
      <c r="I470" s="28">
        <v>342.3</v>
      </c>
      <c r="J470" s="1">
        <f>SUM(K470:L470)</f>
        <v>331.3</v>
      </c>
      <c r="K470" s="124">
        <v>0</v>
      </c>
      <c r="L470" s="1">
        <v>331.3</v>
      </c>
      <c r="M470" s="1">
        <v>204.4</v>
      </c>
      <c r="N470" s="125">
        <v>24</v>
      </c>
      <c r="O470" s="124">
        <f>'форма 3'!C470</f>
        <v>85806.7</v>
      </c>
      <c r="P470" s="1">
        <v>0</v>
      </c>
      <c r="Q470" s="1">
        <v>0</v>
      </c>
      <c r="R470" s="1">
        <v>0</v>
      </c>
      <c r="S470" s="1">
        <f t="shared" si="97"/>
        <v>85806.7</v>
      </c>
      <c r="T470" s="1">
        <v>0</v>
      </c>
      <c r="U470" s="124">
        <f>O470/J470</f>
        <v>259</v>
      </c>
      <c r="V470" s="26">
        <f>163+96</f>
        <v>259</v>
      </c>
      <c r="W470" s="25" t="s">
        <v>340</v>
      </c>
      <c r="X470" s="35">
        <v>1</v>
      </c>
    </row>
    <row r="471" spans="1:24" s="61" customFormat="1" x14ac:dyDescent="0.25">
      <c r="A471" s="31">
        <f t="shared" si="96"/>
        <v>8</v>
      </c>
      <c r="B471" s="2" t="s">
        <v>519</v>
      </c>
      <c r="C471" s="143">
        <v>1962</v>
      </c>
      <c r="D471" s="112"/>
      <c r="E471" s="112"/>
      <c r="F471" s="122" t="s">
        <v>326</v>
      </c>
      <c r="G471" s="27">
        <v>2</v>
      </c>
      <c r="H471" s="27">
        <v>1</v>
      </c>
      <c r="I471" s="28">
        <v>338.7</v>
      </c>
      <c r="J471" s="1">
        <f>SUM(K471:L471)</f>
        <v>320.5</v>
      </c>
      <c r="K471" s="1">
        <v>0</v>
      </c>
      <c r="L471" s="1">
        <v>320.5</v>
      </c>
      <c r="M471" s="1">
        <v>320.5</v>
      </c>
      <c r="N471" s="125">
        <v>10</v>
      </c>
      <c r="O471" s="124">
        <f>'форма 3'!C471</f>
        <v>128200</v>
      </c>
      <c r="P471" s="1">
        <v>0</v>
      </c>
      <c r="Q471" s="1">
        <v>0</v>
      </c>
      <c r="R471" s="1">
        <v>0</v>
      </c>
      <c r="S471" s="1">
        <f t="shared" si="97"/>
        <v>128200</v>
      </c>
      <c r="T471" s="1">
        <v>0</v>
      </c>
      <c r="U471" s="124">
        <f>O471/J471</f>
        <v>400</v>
      </c>
      <c r="V471" s="26">
        <f>210+68+92+30</f>
        <v>400</v>
      </c>
      <c r="W471" s="25" t="s">
        <v>340</v>
      </c>
      <c r="X471" s="35">
        <v>1</v>
      </c>
    </row>
    <row r="472" spans="1:24" s="61" customFormat="1" x14ac:dyDescent="0.25">
      <c r="A472" s="31">
        <f t="shared" si="96"/>
        <v>9</v>
      </c>
      <c r="B472" s="2" t="s">
        <v>522</v>
      </c>
      <c r="C472" s="143">
        <v>1957</v>
      </c>
      <c r="D472" s="112"/>
      <c r="E472" s="112"/>
      <c r="F472" s="122" t="s">
        <v>326</v>
      </c>
      <c r="G472" s="27">
        <v>2</v>
      </c>
      <c r="H472" s="27">
        <v>1</v>
      </c>
      <c r="I472" s="28">
        <v>380.8</v>
      </c>
      <c r="J472" s="1">
        <f>SUM(K472:L472)</f>
        <v>362</v>
      </c>
      <c r="K472" s="124">
        <v>0</v>
      </c>
      <c r="L472" s="1">
        <v>362</v>
      </c>
      <c r="M472" s="1">
        <v>189.7</v>
      </c>
      <c r="N472" s="125">
        <v>12</v>
      </c>
      <c r="O472" s="124">
        <f>'форма 3'!C472</f>
        <v>93758</v>
      </c>
      <c r="P472" s="1">
        <v>0</v>
      </c>
      <c r="Q472" s="1">
        <v>0</v>
      </c>
      <c r="R472" s="1">
        <v>0</v>
      </c>
      <c r="S472" s="1">
        <f>O472-P472-Q472-R472-T472</f>
        <v>93758</v>
      </c>
      <c r="T472" s="1">
        <v>0</v>
      </c>
      <c r="U472" s="124">
        <f>O472/J472</f>
        <v>259</v>
      </c>
      <c r="V472" s="26">
        <f>163+96</f>
        <v>259</v>
      </c>
      <c r="W472" s="25" t="s">
        <v>340</v>
      </c>
      <c r="X472" s="35">
        <v>1</v>
      </c>
    </row>
    <row r="473" spans="1:24" s="61" customFormat="1" x14ac:dyDescent="0.25">
      <c r="A473" s="31">
        <f t="shared" si="96"/>
        <v>10</v>
      </c>
      <c r="B473" s="2" t="s">
        <v>523</v>
      </c>
      <c r="C473" s="143">
        <v>1974</v>
      </c>
      <c r="D473" s="112"/>
      <c r="E473" s="112"/>
      <c r="F473" s="122" t="s">
        <v>327</v>
      </c>
      <c r="G473" s="27">
        <v>5</v>
      </c>
      <c r="H473" s="27">
        <v>2</v>
      </c>
      <c r="I473" s="28">
        <v>2363.5</v>
      </c>
      <c r="J473" s="1">
        <f>SUM(K473:L473)</f>
        <v>1750.1</v>
      </c>
      <c r="K473" s="1">
        <v>0</v>
      </c>
      <c r="L473" s="1">
        <v>1750.1</v>
      </c>
      <c r="M473" s="1">
        <v>1529.4</v>
      </c>
      <c r="N473" s="125">
        <v>56</v>
      </c>
      <c r="O473" s="124">
        <f>'форма 3'!C473</f>
        <v>6156851.7999999998</v>
      </c>
      <c r="P473" s="1">
        <v>0</v>
      </c>
      <c r="Q473" s="1">
        <v>0</v>
      </c>
      <c r="R473" s="1">
        <v>0</v>
      </c>
      <c r="S473" s="1">
        <f>O473-P473-Q473-R473-T473</f>
        <v>6156851.7999999998</v>
      </c>
      <c r="T473" s="1">
        <v>0</v>
      </c>
      <c r="U473" s="124">
        <f>O473/J473</f>
        <v>3518</v>
      </c>
      <c r="V473" s="26">
        <f>3274+131+43+70</f>
        <v>3518</v>
      </c>
      <c r="W473" s="25" t="s">
        <v>340</v>
      </c>
      <c r="X473" s="35">
        <v>1</v>
      </c>
    </row>
    <row r="474" spans="1:24" s="61" customFormat="1" x14ac:dyDescent="0.25">
      <c r="A474" s="31">
        <f t="shared" si="96"/>
        <v>11</v>
      </c>
      <c r="B474" s="2" t="s">
        <v>350</v>
      </c>
      <c r="C474" s="27">
        <v>1957</v>
      </c>
      <c r="D474" s="112"/>
      <c r="E474" s="112"/>
      <c r="F474" s="122" t="s">
        <v>326</v>
      </c>
      <c r="G474" s="27">
        <v>2</v>
      </c>
      <c r="H474" s="27">
        <v>1</v>
      </c>
      <c r="I474" s="28">
        <v>369.8</v>
      </c>
      <c r="J474" s="1">
        <f t="shared" si="95"/>
        <v>324.5</v>
      </c>
      <c r="K474" s="1">
        <v>0</v>
      </c>
      <c r="L474" s="1">
        <v>324.5</v>
      </c>
      <c r="M474" s="1">
        <v>324.5</v>
      </c>
      <c r="N474" s="144">
        <v>9</v>
      </c>
      <c r="O474" s="124">
        <f>'форма 3'!C474</f>
        <v>1899375.06</v>
      </c>
      <c r="P474" s="1">
        <v>0</v>
      </c>
      <c r="Q474" s="1">
        <v>0</v>
      </c>
      <c r="R474" s="1">
        <v>0</v>
      </c>
      <c r="S474" s="1">
        <f t="shared" si="97"/>
        <v>1899375.06</v>
      </c>
      <c r="T474" s="1">
        <v>0</v>
      </c>
      <c r="U474" s="124">
        <f t="shared" si="98"/>
        <v>5853.24</v>
      </c>
      <c r="V474" s="1">
        <v>7539</v>
      </c>
      <c r="W474" s="25" t="s">
        <v>340</v>
      </c>
      <c r="X474" s="35">
        <v>1</v>
      </c>
    </row>
    <row r="475" spans="1:24" s="61" customFormat="1" x14ac:dyDescent="0.25">
      <c r="A475" s="31">
        <f t="shared" si="96"/>
        <v>12</v>
      </c>
      <c r="B475" s="2" t="s">
        <v>524</v>
      </c>
      <c r="C475" s="143">
        <v>1957</v>
      </c>
      <c r="D475" s="112"/>
      <c r="E475" s="112"/>
      <c r="F475" s="122" t="s">
        <v>326</v>
      </c>
      <c r="G475" s="27">
        <v>2</v>
      </c>
      <c r="H475" s="27">
        <v>2</v>
      </c>
      <c r="I475" s="28">
        <v>437.4</v>
      </c>
      <c r="J475" s="1">
        <f t="shared" si="95"/>
        <v>394.3</v>
      </c>
      <c r="K475" s="124">
        <v>0</v>
      </c>
      <c r="L475" s="1">
        <v>394.3</v>
      </c>
      <c r="M475" s="1">
        <v>289.5</v>
      </c>
      <c r="N475" s="125">
        <v>11</v>
      </c>
      <c r="O475" s="124">
        <f>'форма 3'!C475</f>
        <v>102123.7</v>
      </c>
      <c r="P475" s="1">
        <v>0</v>
      </c>
      <c r="Q475" s="1">
        <v>0</v>
      </c>
      <c r="R475" s="1">
        <v>0</v>
      </c>
      <c r="S475" s="1">
        <f t="shared" si="97"/>
        <v>102123.7</v>
      </c>
      <c r="T475" s="1">
        <v>0</v>
      </c>
      <c r="U475" s="124">
        <f>O475/J475</f>
        <v>259</v>
      </c>
      <c r="V475" s="26">
        <f>163+96</f>
        <v>259</v>
      </c>
      <c r="W475" s="25" t="s">
        <v>340</v>
      </c>
      <c r="X475" s="35">
        <v>1</v>
      </c>
    </row>
    <row r="476" spans="1:24" s="61" customFormat="1" x14ac:dyDescent="0.25">
      <c r="A476" s="31">
        <f t="shared" si="96"/>
        <v>13</v>
      </c>
      <c r="B476" s="2" t="s">
        <v>525</v>
      </c>
      <c r="C476" s="143">
        <v>1962</v>
      </c>
      <c r="D476" s="112"/>
      <c r="E476" s="112"/>
      <c r="F476" s="122" t="s">
        <v>326</v>
      </c>
      <c r="G476" s="27">
        <v>2</v>
      </c>
      <c r="H476" s="27">
        <v>1</v>
      </c>
      <c r="I476" s="28">
        <v>390.8</v>
      </c>
      <c r="J476" s="1">
        <f t="shared" si="95"/>
        <v>339.5</v>
      </c>
      <c r="K476" s="1">
        <v>0</v>
      </c>
      <c r="L476" s="1">
        <v>339.5</v>
      </c>
      <c r="M476" s="1">
        <v>249.1</v>
      </c>
      <c r="N476" s="125">
        <v>12</v>
      </c>
      <c r="O476" s="124">
        <f>'форма 3'!C476</f>
        <v>87930.5</v>
      </c>
      <c r="P476" s="1">
        <v>0</v>
      </c>
      <c r="Q476" s="1">
        <v>0</v>
      </c>
      <c r="R476" s="1">
        <v>0</v>
      </c>
      <c r="S476" s="1">
        <f t="shared" si="97"/>
        <v>87930.5</v>
      </c>
      <c r="T476" s="1">
        <v>0</v>
      </c>
      <c r="U476" s="124">
        <f>O476/J476</f>
        <v>259</v>
      </c>
      <c r="V476" s="26">
        <f>163+96</f>
        <v>259</v>
      </c>
      <c r="W476" s="25" t="s">
        <v>340</v>
      </c>
      <c r="X476" s="35">
        <v>1</v>
      </c>
    </row>
    <row r="477" spans="1:24" s="61" customFormat="1" x14ac:dyDescent="0.25">
      <c r="A477" s="31">
        <f t="shared" si="96"/>
        <v>14</v>
      </c>
      <c r="B477" s="145" t="s">
        <v>351</v>
      </c>
      <c r="C477" s="27">
        <v>1951</v>
      </c>
      <c r="D477" s="112"/>
      <c r="E477" s="27"/>
      <c r="F477" s="122" t="s">
        <v>326</v>
      </c>
      <c r="G477" s="27">
        <v>1</v>
      </c>
      <c r="H477" s="27">
        <v>1</v>
      </c>
      <c r="I477" s="28">
        <v>301</v>
      </c>
      <c r="J477" s="1">
        <f t="shared" si="95"/>
        <v>294.10000000000002</v>
      </c>
      <c r="K477" s="124">
        <v>0</v>
      </c>
      <c r="L477" s="1">
        <v>294.10000000000002</v>
      </c>
      <c r="M477" s="1">
        <v>33.1</v>
      </c>
      <c r="N477" s="144">
        <v>17</v>
      </c>
      <c r="O477" s="124">
        <f>'форма 3'!C477</f>
        <v>3260980.8</v>
      </c>
      <c r="P477" s="1">
        <v>0</v>
      </c>
      <c r="Q477" s="1">
        <v>0</v>
      </c>
      <c r="R477" s="1">
        <v>0</v>
      </c>
      <c r="S477" s="1">
        <f t="shared" si="97"/>
        <v>3260980.8</v>
      </c>
      <c r="T477" s="1">
        <v>0</v>
      </c>
      <c r="U477" s="124">
        <f t="shared" si="98"/>
        <v>11088</v>
      </c>
      <c r="V477" s="1">
        <v>11088</v>
      </c>
      <c r="W477" s="25" t="s">
        <v>340</v>
      </c>
      <c r="X477" s="35">
        <v>1</v>
      </c>
    </row>
    <row r="478" spans="1:24" s="61" customFormat="1" x14ac:dyDescent="0.25">
      <c r="A478" s="31">
        <f t="shared" si="96"/>
        <v>15</v>
      </c>
      <c r="B478" s="145" t="s">
        <v>352</v>
      </c>
      <c r="C478" s="126">
        <v>1933</v>
      </c>
      <c r="D478" s="146"/>
      <c r="E478" s="126"/>
      <c r="F478" s="24" t="s">
        <v>326</v>
      </c>
      <c r="G478" s="126">
        <v>2</v>
      </c>
      <c r="H478" s="126">
        <v>1</v>
      </c>
      <c r="I478" s="127">
        <v>498.8</v>
      </c>
      <c r="J478" s="129">
        <f t="shared" si="95"/>
        <v>408.6</v>
      </c>
      <c r="K478" s="147">
        <v>0</v>
      </c>
      <c r="L478" s="129">
        <v>408.6</v>
      </c>
      <c r="M478" s="129">
        <v>305.8</v>
      </c>
      <c r="N478" s="148">
        <v>7</v>
      </c>
      <c r="O478" s="124">
        <f>'форма 3'!C478</f>
        <v>2628662.85</v>
      </c>
      <c r="P478" s="129">
        <v>0</v>
      </c>
      <c r="Q478" s="129">
        <v>0</v>
      </c>
      <c r="R478" s="129">
        <v>0</v>
      </c>
      <c r="S478" s="1">
        <f t="shared" si="97"/>
        <v>2628662.85</v>
      </c>
      <c r="T478" s="1">
        <v>0</v>
      </c>
      <c r="U478" s="124">
        <f t="shared" si="98"/>
        <v>6433.34</v>
      </c>
      <c r="V478" s="1">
        <v>7539</v>
      </c>
      <c r="W478" s="149" t="s">
        <v>340</v>
      </c>
      <c r="X478" s="35">
        <v>1</v>
      </c>
    </row>
    <row r="479" spans="1:24" s="61" customFormat="1" x14ac:dyDescent="0.25">
      <c r="A479" s="31">
        <f t="shared" si="96"/>
        <v>16</v>
      </c>
      <c r="B479" s="145" t="s">
        <v>526</v>
      </c>
      <c r="C479" s="27">
        <v>1963</v>
      </c>
      <c r="D479" s="112"/>
      <c r="E479" s="27"/>
      <c r="F479" s="24" t="s">
        <v>327</v>
      </c>
      <c r="G479" s="27">
        <v>2</v>
      </c>
      <c r="H479" s="27">
        <v>2</v>
      </c>
      <c r="I479" s="28">
        <v>397</v>
      </c>
      <c r="J479" s="1">
        <f>SUM(K479:L479)</f>
        <v>354.2</v>
      </c>
      <c r="K479" s="1">
        <v>0</v>
      </c>
      <c r="L479" s="1">
        <v>354.2</v>
      </c>
      <c r="M479" s="1">
        <v>354.2</v>
      </c>
      <c r="N479" s="32">
        <v>11</v>
      </c>
      <c r="O479" s="124">
        <f>'форма 3'!C479</f>
        <v>88550</v>
      </c>
      <c r="P479" s="1">
        <v>0</v>
      </c>
      <c r="Q479" s="1">
        <v>0</v>
      </c>
      <c r="R479" s="1">
        <v>0</v>
      </c>
      <c r="S479" s="1">
        <f>O479-P479-Q479-R479-T479</f>
        <v>88550</v>
      </c>
      <c r="T479" s="1">
        <v>0</v>
      </c>
      <c r="U479" s="124">
        <f>O479/J479</f>
        <v>250</v>
      </c>
      <c r="V479" s="1">
        <f>154+96</f>
        <v>250</v>
      </c>
      <c r="W479" s="25" t="s">
        <v>340</v>
      </c>
      <c r="X479" s="35">
        <v>1</v>
      </c>
    </row>
    <row r="480" spans="1:24" s="61" customFormat="1" x14ac:dyDescent="0.25">
      <c r="A480" s="31">
        <f t="shared" si="96"/>
        <v>17</v>
      </c>
      <c r="B480" s="145" t="s">
        <v>353</v>
      </c>
      <c r="C480" s="27">
        <v>1963</v>
      </c>
      <c r="D480" s="112"/>
      <c r="E480" s="27"/>
      <c r="F480" s="24" t="s">
        <v>327</v>
      </c>
      <c r="G480" s="27">
        <v>2</v>
      </c>
      <c r="H480" s="27">
        <v>2</v>
      </c>
      <c r="I480" s="28">
        <v>397</v>
      </c>
      <c r="J480" s="1">
        <f t="shared" si="95"/>
        <v>361.8</v>
      </c>
      <c r="K480" s="1">
        <v>0</v>
      </c>
      <c r="L480" s="1">
        <v>361.8</v>
      </c>
      <c r="M480" s="1">
        <v>322.39999999999998</v>
      </c>
      <c r="N480" s="32">
        <v>26</v>
      </c>
      <c r="O480" s="124">
        <f>'форма 3'!C480</f>
        <v>2506644.2599999998</v>
      </c>
      <c r="P480" s="1">
        <v>0</v>
      </c>
      <c r="Q480" s="1">
        <v>0</v>
      </c>
      <c r="R480" s="1">
        <v>0</v>
      </c>
      <c r="S480" s="1">
        <f t="shared" si="97"/>
        <v>2506644.2599999998</v>
      </c>
      <c r="T480" s="1">
        <v>0</v>
      </c>
      <c r="U480" s="124">
        <f>O480/J480</f>
        <v>6928.26</v>
      </c>
      <c r="V480" s="1">
        <v>7539</v>
      </c>
      <c r="W480" s="25" t="s">
        <v>340</v>
      </c>
      <c r="X480" s="35">
        <v>1</v>
      </c>
    </row>
    <row r="481" spans="1:24" s="61" customFormat="1" x14ac:dyDescent="0.25">
      <c r="A481" s="31">
        <f t="shared" si="96"/>
        <v>18</v>
      </c>
      <c r="B481" s="145" t="s">
        <v>527</v>
      </c>
      <c r="C481" s="27">
        <v>1963</v>
      </c>
      <c r="D481" s="112"/>
      <c r="E481" s="27"/>
      <c r="F481" s="24" t="s">
        <v>327</v>
      </c>
      <c r="G481" s="27">
        <v>2</v>
      </c>
      <c r="H481" s="27">
        <v>2</v>
      </c>
      <c r="I481" s="28">
        <v>397</v>
      </c>
      <c r="J481" s="1">
        <f t="shared" si="95"/>
        <v>347.9</v>
      </c>
      <c r="K481" s="1">
        <v>0</v>
      </c>
      <c r="L481" s="1">
        <v>347.9</v>
      </c>
      <c r="M481" s="1">
        <v>211.4</v>
      </c>
      <c r="N481" s="32">
        <v>11</v>
      </c>
      <c r="O481" s="124">
        <f>'форма 3'!C481</f>
        <v>86975</v>
      </c>
      <c r="P481" s="1">
        <v>0</v>
      </c>
      <c r="Q481" s="1">
        <v>0</v>
      </c>
      <c r="R481" s="1">
        <v>0</v>
      </c>
      <c r="S481" s="1">
        <f t="shared" si="97"/>
        <v>86975</v>
      </c>
      <c r="T481" s="1">
        <v>0</v>
      </c>
      <c r="U481" s="124">
        <f>O481/J481</f>
        <v>250</v>
      </c>
      <c r="V481" s="1">
        <f>154+96</f>
        <v>250</v>
      </c>
      <c r="W481" s="25" t="s">
        <v>340</v>
      </c>
      <c r="X481" s="35">
        <v>1</v>
      </c>
    </row>
    <row r="482" spans="1:24" s="22" customFormat="1" x14ac:dyDescent="0.25">
      <c r="A482" s="201" t="s">
        <v>436</v>
      </c>
      <c r="B482" s="201"/>
      <c r="C482" s="27" t="s">
        <v>16</v>
      </c>
      <c r="D482" s="27" t="s">
        <v>16</v>
      </c>
      <c r="E482" s="27" t="s">
        <v>16</v>
      </c>
      <c r="F482" s="27" t="s">
        <v>16</v>
      </c>
      <c r="G482" s="27" t="s">
        <v>16</v>
      </c>
      <c r="H482" s="27" t="s">
        <v>16</v>
      </c>
      <c r="I482" s="28">
        <f t="shared" ref="I482:S484" si="99">SUM(I483:I483)</f>
        <v>341.7</v>
      </c>
      <c r="J482" s="28">
        <f t="shared" si="99"/>
        <v>306.2</v>
      </c>
      <c r="K482" s="28">
        <f t="shared" si="99"/>
        <v>0</v>
      </c>
      <c r="L482" s="28">
        <f t="shared" si="99"/>
        <v>306.2</v>
      </c>
      <c r="M482" s="28">
        <f t="shared" si="99"/>
        <v>232.4</v>
      </c>
      <c r="N482" s="32">
        <f t="shared" si="99"/>
        <v>22</v>
      </c>
      <c r="O482" s="28">
        <f t="shared" si="99"/>
        <v>2308441.7999999998</v>
      </c>
      <c r="P482" s="28">
        <f t="shared" si="99"/>
        <v>0</v>
      </c>
      <c r="Q482" s="28">
        <f t="shared" si="99"/>
        <v>0</v>
      </c>
      <c r="R482" s="28">
        <f t="shared" si="99"/>
        <v>0</v>
      </c>
      <c r="S482" s="28">
        <f t="shared" si="99"/>
        <v>2308441.7999999998</v>
      </c>
      <c r="T482" s="1">
        <v>0</v>
      </c>
      <c r="U482" s="1" t="s">
        <v>16</v>
      </c>
      <c r="V482" s="1" t="s">
        <v>16</v>
      </c>
      <c r="W482" s="1" t="s">
        <v>16</v>
      </c>
      <c r="X482" s="1" t="s">
        <v>16</v>
      </c>
    </row>
    <row r="483" spans="1:24" s="22" customFormat="1" x14ac:dyDescent="0.25">
      <c r="A483" s="31">
        <v>1</v>
      </c>
      <c r="B483" s="117" t="s">
        <v>441</v>
      </c>
      <c r="C483" s="180">
        <v>1964</v>
      </c>
      <c r="D483" s="180"/>
      <c r="E483" s="180"/>
      <c r="F483" s="24" t="s">
        <v>326</v>
      </c>
      <c r="G483" s="180">
        <v>2</v>
      </c>
      <c r="H483" s="180">
        <v>1</v>
      </c>
      <c r="I483" s="118">
        <v>341.7</v>
      </c>
      <c r="J483" s="1">
        <f>SUM(K483:L483)</f>
        <v>306.2</v>
      </c>
      <c r="K483" s="119">
        <v>0</v>
      </c>
      <c r="L483" s="28">
        <v>306.2</v>
      </c>
      <c r="M483" s="28">
        <v>232.4</v>
      </c>
      <c r="N483" s="120">
        <v>22</v>
      </c>
      <c r="O483" s="124">
        <f>'форма 3'!C483</f>
        <v>2308441.7999999998</v>
      </c>
      <c r="P483" s="1">
        <v>0</v>
      </c>
      <c r="Q483" s="1">
        <v>0</v>
      </c>
      <c r="R483" s="1">
        <v>0</v>
      </c>
      <c r="S483" s="1">
        <f>O483-P483-Q483-R483-T483</f>
        <v>2308441.7999999998</v>
      </c>
      <c r="T483" s="1">
        <v>0</v>
      </c>
      <c r="U483" s="1">
        <f>O483/J483</f>
        <v>7539</v>
      </c>
      <c r="V483" s="26">
        <v>7539</v>
      </c>
      <c r="W483" s="25" t="s">
        <v>340</v>
      </c>
      <c r="X483" s="35">
        <v>1</v>
      </c>
    </row>
    <row r="484" spans="1:24" s="22" customFormat="1" x14ac:dyDescent="0.25">
      <c r="A484" s="200" t="s">
        <v>444</v>
      </c>
      <c r="B484" s="200"/>
      <c r="C484" s="27" t="s">
        <v>16</v>
      </c>
      <c r="D484" s="27" t="s">
        <v>16</v>
      </c>
      <c r="E484" s="27" t="s">
        <v>16</v>
      </c>
      <c r="F484" s="27" t="s">
        <v>16</v>
      </c>
      <c r="G484" s="27" t="s">
        <v>16</v>
      </c>
      <c r="H484" s="27" t="s">
        <v>16</v>
      </c>
      <c r="I484" s="28">
        <f t="shared" si="99"/>
        <v>441</v>
      </c>
      <c r="J484" s="28">
        <f t="shared" si="99"/>
        <v>400</v>
      </c>
      <c r="K484" s="28">
        <f t="shared" si="99"/>
        <v>0</v>
      </c>
      <c r="L484" s="28">
        <f t="shared" si="99"/>
        <v>400</v>
      </c>
      <c r="M484" s="28">
        <f t="shared" si="99"/>
        <v>364.2</v>
      </c>
      <c r="N484" s="32">
        <f t="shared" si="99"/>
        <v>12</v>
      </c>
      <c r="O484" s="28">
        <f t="shared" si="99"/>
        <v>3015600</v>
      </c>
      <c r="P484" s="28">
        <f t="shared" si="99"/>
        <v>0</v>
      </c>
      <c r="Q484" s="28">
        <f t="shared" si="99"/>
        <v>0</v>
      </c>
      <c r="R484" s="28">
        <f t="shared" si="99"/>
        <v>0</v>
      </c>
      <c r="S484" s="28">
        <f t="shared" si="99"/>
        <v>3015600</v>
      </c>
      <c r="T484" s="1">
        <v>0</v>
      </c>
      <c r="U484" s="1" t="s">
        <v>16</v>
      </c>
      <c r="V484" s="1" t="s">
        <v>16</v>
      </c>
      <c r="W484" s="1" t="s">
        <v>16</v>
      </c>
      <c r="X484" s="1" t="s">
        <v>16</v>
      </c>
    </row>
    <row r="485" spans="1:24" s="22" customFormat="1" x14ac:dyDescent="0.25">
      <c r="A485" s="180">
        <v>1</v>
      </c>
      <c r="B485" s="150" t="s">
        <v>445</v>
      </c>
      <c r="C485" s="180">
        <v>1955</v>
      </c>
      <c r="D485" s="180"/>
      <c r="E485" s="180"/>
      <c r="F485" s="24" t="s">
        <v>326</v>
      </c>
      <c r="G485" s="180">
        <v>2</v>
      </c>
      <c r="H485" s="180">
        <v>1</v>
      </c>
      <c r="I485" s="118">
        <v>441</v>
      </c>
      <c r="J485" s="1">
        <f>SUM(K485:L485)</f>
        <v>400</v>
      </c>
      <c r="K485" s="119">
        <v>0</v>
      </c>
      <c r="L485" s="28">
        <v>400</v>
      </c>
      <c r="M485" s="28">
        <v>364.2</v>
      </c>
      <c r="N485" s="120">
        <v>12</v>
      </c>
      <c r="O485" s="124">
        <f>'форма 3'!C485</f>
        <v>3015600</v>
      </c>
      <c r="P485" s="1">
        <v>0</v>
      </c>
      <c r="Q485" s="1">
        <v>0</v>
      </c>
      <c r="R485" s="1">
        <v>0</v>
      </c>
      <c r="S485" s="1">
        <f>O485-P485-Q485-R485-T485</f>
        <v>3015600</v>
      </c>
      <c r="T485" s="1">
        <v>0</v>
      </c>
      <c r="U485" s="1">
        <f>O485/J485</f>
        <v>7539</v>
      </c>
      <c r="V485" s="26">
        <v>7539</v>
      </c>
      <c r="W485" s="25" t="s">
        <v>340</v>
      </c>
      <c r="X485" s="35">
        <v>1</v>
      </c>
    </row>
    <row r="486" spans="1:24" s="22" customFormat="1" x14ac:dyDescent="0.25">
      <c r="A486" s="200" t="s">
        <v>377</v>
      </c>
      <c r="B486" s="200"/>
      <c r="C486" s="126" t="s">
        <v>16</v>
      </c>
      <c r="D486" s="126" t="s">
        <v>16</v>
      </c>
      <c r="E486" s="126" t="s">
        <v>16</v>
      </c>
      <c r="F486" s="126" t="s">
        <v>16</v>
      </c>
      <c r="G486" s="126" t="s">
        <v>16</v>
      </c>
      <c r="H486" s="126" t="s">
        <v>16</v>
      </c>
      <c r="I486" s="127">
        <f t="shared" ref="I486:S486" si="100">SUM(I487:I487)</f>
        <v>465.68</v>
      </c>
      <c r="J486" s="77">
        <f t="shared" si="100"/>
        <v>370.6</v>
      </c>
      <c r="K486" s="77">
        <f t="shared" si="100"/>
        <v>0</v>
      </c>
      <c r="L486" s="77">
        <f t="shared" si="100"/>
        <v>370.6</v>
      </c>
      <c r="M486" s="77">
        <f t="shared" si="100"/>
        <v>95</v>
      </c>
      <c r="N486" s="128">
        <f t="shared" si="100"/>
        <v>13</v>
      </c>
      <c r="O486" s="77">
        <f t="shared" si="100"/>
        <v>2099424.65</v>
      </c>
      <c r="P486" s="77">
        <f t="shared" si="100"/>
        <v>0</v>
      </c>
      <c r="Q486" s="77">
        <f t="shared" si="100"/>
        <v>0</v>
      </c>
      <c r="R486" s="77">
        <f t="shared" si="100"/>
        <v>0</v>
      </c>
      <c r="S486" s="77">
        <f t="shared" si="100"/>
        <v>2099424.65</v>
      </c>
      <c r="T486" s="1">
        <v>0</v>
      </c>
      <c r="U486" s="1" t="s">
        <v>16</v>
      </c>
      <c r="V486" s="129" t="s">
        <v>16</v>
      </c>
      <c r="W486" s="129" t="s">
        <v>16</v>
      </c>
      <c r="X486" s="1" t="s">
        <v>16</v>
      </c>
    </row>
    <row r="487" spans="1:24" s="22" customFormat="1" x14ac:dyDescent="0.25">
      <c r="A487" s="31">
        <v>1</v>
      </c>
      <c r="B487" s="2" t="s">
        <v>379</v>
      </c>
      <c r="C487" s="27">
        <v>1969</v>
      </c>
      <c r="D487" s="112"/>
      <c r="E487" s="112"/>
      <c r="F487" s="122" t="s">
        <v>326</v>
      </c>
      <c r="G487" s="27">
        <v>2</v>
      </c>
      <c r="H487" s="27">
        <v>2</v>
      </c>
      <c r="I487" s="28">
        <v>465.68</v>
      </c>
      <c r="J487" s="1">
        <f>SUM(K487:L487)</f>
        <v>370.6</v>
      </c>
      <c r="K487" s="1">
        <v>0</v>
      </c>
      <c r="L487" s="1">
        <v>370.6</v>
      </c>
      <c r="M487" s="1">
        <v>95</v>
      </c>
      <c r="N487" s="32">
        <v>13</v>
      </c>
      <c r="O487" s="129">
        <f>'форма 3'!C487</f>
        <v>2099424.65</v>
      </c>
      <c r="P487" s="1">
        <v>0</v>
      </c>
      <c r="Q487" s="1">
        <v>0</v>
      </c>
      <c r="R487" s="1">
        <v>0</v>
      </c>
      <c r="S487" s="1">
        <f>O487-P487-Q487-R487-T487</f>
        <v>2099424.65</v>
      </c>
      <c r="T487" s="1">
        <v>0</v>
      </c>
      <c r="U487" s="124">
        <f>O487/J487</f>
        <v>5664.93</v>
      </c>
      <c r="V487" s="1">
        <v>7066</v>
      </c>
      <c r="W487" s="25" t="s">
        <v>340</v>
      </c>
      <c r="X487" s="35">
        <v>1</v>
      </c>
    </row>
    <row r="488" spans="1:24" s="22" customFormat="1" x14ac:dyDescent="0.25">
      <c r="A488" s="201" t="s">
        <v>25</v>
      </c>
      <c r="B488" s="201"/>
      <c r="C488" s="27" t="s">
        <v>16</v>
      </c>
      <c r="D488" s="27" t="s">
        <v>16</v>
      </c>
      <c r="E488" s="27" t="s">
        <v>16</v>
      </c>
      <c r="F488" s="27" t="s">
        <v>16</v>
      </c>
      <c r="G488" s="27" t="s">
        <v>16</v>
      </c>
      <c r="H488" s="27" t="s">
        <v>16</v>
      </c>
      <c r="I488" s="28">
        <f t="shared" ref="I488:T488" si="101">SUM(I489:I495)</f>
        <v>19353.11</v>
      </c>
      <c r="J488" s="29">
        <f t="shared" si="101"/>
        <v>14762.73</v>
      </c>
      <c r="K488" s="29">
        <f t="shared" si="101"/>
        <v>0</v>
      </c>
      <c r="L488" s="29">
        <f t="shared" si="101"/>
        <v>14762.73</v>
      </c>
      <c r="M488" s="29">
        <f t="shared" si="101"/>
        <v>12901.45</v>
      </c>
      <c r="N488" s="30">
        <f t="shared" si="101"/>
        <v>657</v>
      </c>
      <c r="O488" s="29">
        <f t="shared" si="101"/>
        <v>24955543.41</v>
      </c>
      <c r="P488" s="29">
        <f t="shared" si="101"/>
        <v>0</v>
      </c>
      <c r="Q488" s="29">
        <f t="shared" si="101"/>
        <v>0</v>
      </c>
      <c r="R488" s="29">
        <f t="shared" si="101"/>
        <v>0</v>
      </c>
      <c r="S488" s="29">
        <f t="shared" si="101"/>
        <v>24955543.41</v>
      </c>
      <c r="T488" s="1">
        <f t="shared" si="101"/>
        <v>0</v>
      </c>
      <c r="U488" s="1" t="s">
        <v>16</v>
      </c>
      <c r="V488" s="1" t="s">
        <v>16</v>
      </c>
      <c r="W488" s="1" t="s">
        <v>16</v>
      </c>
      <c r="X488" s="1" t="s">
        <v>16</v>
      </c>
    </row>
    <row r="489" spans="1:24" s="22" customFormat="1" x14ac:dyDescent="0.25">
      <c r="A489" s="12">
        <v>1</v>
      </c>
      <c r="B489" s="2" t="s">
        <v>554</v>
      </c>
      <c r="C489" s="27">
        <v>1970</v>
      </c>
      <c r="D489" s="27"/>
      <c r="E489" s="27"/>
      <c r="F489" s="24" t="s">
        <v>327</v>
      </c>
      <c r="G489" s="27">
        <v>3</v>
      </c>
      <c r="H489" s="27">
        <v>2</v>
      </c>
      <c r="I489" s="28">
        <v>1404.5</v>
      </c>
      <c r="J489" s="1">
        <f t="shared" ref="J489:J495" si="102">SUM(K489:L489)</f>
        <v>970.8</v>
      </c>
      <c r="K489" s="1">
        <v>0</v>
      </c>
      <c r="L489" s="1">
        <v>970.8</v>
      </c>
      <c r="M489" s="1">
        <v>840.2</v>
      </c>
      <c r="N489" s="32">
        <v>60</v>
      </c>
      <c r="O489" s="1">
        <f>'форма 3'!C489</f>
        <v>4589942.4000000004</v>
      </c>
      <c r="P489" s="1">
        <v>0</v>
      </c>
      <c r="Q489" s="1">
        <v>0</v>
      </c>
      <c r="R489" s="1">
        <v>0</v>
      </c>
      <c r="S489" s="1">
        <f t="shared" ref="S489:S495" si="103">O489-P489-Q489-R489-T489</f>
        <v>4589942.4000000004</v>
      </c>
      <c r="T489" s="1">
        <v>0</v>
      </c>
      <c r="U489" s="1">
        <f t="shared" ref="U489:U495" si="104">O489/J489</f>
        <v>4728</v>
      </c>
      <c r="V489" s="1">
        <v>4728</v>
      </c>
      <c r="W489" s="25" t="s">
        <v>340</v>
      </c>
      <c r="X489" s="35">
        <v>1</v>
      </c>
    </row>
    <row r="490" spans="1:24" s="22" customFormat="1" x14ac:dyDescent="0.25">
      <c r="A490" s="31">
        <v>2</v>
      </c>
      <c r="B490" s="2" t="s">
        <v>555</v>
      </c>
      <c r="C490" s="27">
        <v>1971</v>
      </c>
      <c r="D490" s="27"/>
      <c r="E490" s="27"/>
      <c r="F490" s="24" t="s">
        <v>327</v>
      </c>
      <c r="G490" s="27">
        <v>3</v>
      </c>
      <c r="H490" s="27">
        <v>3</v>
      </c>
      <c r="I490" s="28">
        <v>2010.5</v>
      </c>
      <c r="J490" s="1">
        <f>SUM(K490:L490)</f>
        <v>1388.8</v>
      </c>
      <c r="K490" s="1">
        <v>0</v>
      </c>
      <c r="L490" s="1">
        <v>1388.8</v>
      </c>
      <c r="M490" s="1">
        <v>1300.3</v>
      </c>
      <c r="N490" s="32">
        <v>66</v>
      </c>
      <c r="O490" s="1">
        <f>'форма 3'!C490</f>
        <v>6566246.4000000004</v>
      </c>
      <c r="P490" s="1">
        <v>0</v>
      </c>
      <c r="Q490" s="1">
        <v>0</v>
      </c>
      <c r="R490" s="1">
        <v>0</v>
      </c>
      <c r="S490" s="1">
        <f t="shared" si="103"/>
        <v>6566246.4000000004</v>
      </c>
      <c r="T490" s="1">
        <v>0</v>
      </c>
      <c r="U490" s="1">
        <f t="shared" si="104"/>
        <v>4728</v>
      </c>
      <c r="V490" s="1">
        <v>4728</v>
      </c>
      <c r="W490" s="25" t="s">
        <v>340</v>
      </c>
      <c r="X490" s="35">
        <v>1</v>
      </c>
    </row>
    <row r="491" spans="1:24" s="22" customFormat="1" x14ac:dyDescent="0.25">
      <c r="A491" s="31">
        <v>3</v>
      </c>
      <c r="B491" s="2" t="s">
        <v>479</v>
      </c>
      <c r="C491" s="27">
        <v>1976</v>
      </c>
      <c r="D491" s="27"/>
      <c r="E491" s="27"/>
      <c r="F491" s="24" t="s">
        <v>325</v>
      </c>
      <c r="G491" s="27">
        <v>5</v>
      </c>
      <c r="H491" s="27">
        <v>4</v>
      </c>
      <c r="I491" s="28">
        <v>3571.3</v>
      </c>
      <c r="J491" s="1">
        <f t="shared" si="102"/>
        <v>2657.4</v>
      </c>
      <c r="K491" s="1">
        <v>0</v>
      </c>
      <c r="L491" s="1">
        <v>2657.4</v>
      </c>
      <c r="M491" s="1">
        <v>2657.4</v>
      </c>
      <c r="N491" s="32">
        <v>115</v>
      </c>
      <c r="O491" s="1">
        <f>'форма 3'!C491</f>
        <v>496933.8</v>
      </c>
      <c r="P491" s="1">
        <v>0</v>
      </c>
      <c r="Q491" s="1">
        <v>0</v>
      </c>
      <c r="R491" s="1">
        <v>0</v>
      </c>
      <c r="S491" s="1">
        <f t="shared" si="103"/>
        <v>496933.8</v>
      </c>
      <c r="T491" s="1">
        <v>0</v>
      </c>
      <c r="U491" s="1">
        <f t="shared" si="104"/>
        <v>187</v>
      </c>
      <c r="V491" s="1">
        <v>187</v>
      </c>
      <c r="W491" s="25" t="s">
        <v>340</v>
      </c>
      <c r="X491" s="35">
        <v>1</v>
      </c>
    </row>
    <row r="492" spans="1:24" s="22" customFormat="1" x14ac:dyDescent="0.25">
      <c r="A492" s="12">
        <v>4</v>
      </c>
      <c r="B492" s="69" t="s">
        <v>481</v>
      </c>
      <c r="C492" s="27">
        <v>1974</v>
      </c>
      <c r="D492" s="27"/>
      <c r="E492" s="27"/>
      <c r="F492" s="24" t="s">
        <v>325</v>
      </c>
      <c r="G492" s="27">
        <v>5</v>
      </c>
      <c r="H492" s="27">
        <v>4</v>
      </c>
      <c r="I492" s="28">
        <v>4629</v>
      </c>
      <c r="J492" s="1">
        <f t="shared" si="102"/>
        <v>3603</v>
      </c>
      <c r="K492" s="1">
        <v>0</v>
      </c>
      <c r="L492" s="1">
        <v>3603</v>
      </c>
      <c r="M492" s="1">
        <v>3472.1</v>
      </c>
      <c r="N492" s="32">
        <v>203</v>
      </c>
      <c r="O492" s="1">
        <f>'форма 3'!C492</f>
        <v>673761</v>
      </c>
      <c r="P492" s="1">
        <v>0</v>
      </c>
      <c r="Q492" s="1">
        <v>0</v>
      </c>
      <c r="R492" s="1">
        <v>0</v>
      </c>
      <c r="S492" s="1">
        <f t="shared" si="103"/>
        <v>673761</v>
      </c>
      <c r="T492" s="1">
        <v>0</v>
      </c>
      <c r="U492" s="1">
        <f t="shared" si="104"/>
        <v>187</v>
      </c>
      <c r="V492" s="1">
        <v>187</v>
      </c>
      <c r="W492" s="25" t="s">
        <v>340</v>
      </c>
      <c r="X492" s="35">
        <v>1</v>
      </c>
    </row>
    <row r="493" spans="1:24" s="22" customFormat="1" x14ac:dyDescent="0.25">
      <c r="A493" s="31">
        <v>5</v>
      </c>
      <c r="B493" s="69" t="s">
        <v>480</v>
      </c>
      <c r="C493" s="27">
        <v>1974</v>
      </c>
      <c r="D493" s="27"/>
      <c r="E493" s="27"/>
      <c r="F493" s="24" t="s">
        <v>327</v>
      </c>
      <c r="G493" s="27">
        <v>4</v>
      </c>
      <c r="H493" s="27">
        <v>1</v>
      </c>
      <c r="I493" s="28">
        <v>1027</v>
      </c>
      <c r="J493" s="1">
        <f t="shared" si="102"/>
        <v>751.3</v>
      </c>
      <c r="K493" s="1">
        <v>0</v>
      </c>
      <c r="L493" s="1">
        <v>751.3</v>
      </c>
      <c r="M493" s="1">
        <v>751</v>
      </c>
      <c r="N493" s="32">
        <v>27</v>
      </c>
      <c r="O493" s="1">
        <f>'форма 3'!C493</f>
        <v>158524.29999999999</v>
      </c>
      <c r="P493" s="1">
        <v>0</v>
      </c>
      <c r="Q493" s="1">
        <v>0</v>
      </c>
      <c r="R493" s="1">
        <v>0</v>
      </c>
      <c r="S493" s="1">
        <f t="shared" si="103"/>
        <v>158524.29999999999</v>
      </c>
      <c r="T493" s="1">
        <v>0</v>
      </c>
      <c r="U493" s="1">
        <f t="shared" si="104"/>
        <v>211</v>
      </c>
      <c r="V493" s="1">
        <v>211</v>
      </c>
      <c r="W493" s="25" t="s">
        <v>340</v>
      </c>
      <c r="X493" s="35">
        <v>1</v>
      </c>
    </row>
    <row r="494" spans="1:24" s="22" customFormat="1" x14ac:dyDescent="0.25">
      <c r="A494" s="31">
        <v>6</v>
      </c>
      <c r="B494" s="69" t="s">
        <v>482</v>
      </c>
      <c r="C494" s="27">
        <v>1989</v>
      </c>
      <c r="D494" s="27"/>
      <c r="E494" s="27"/>
      <c r="F494" s="24" t="s">
        <v>327</v>
      </c>
      <c r="G494" s="27">
        <v>5</v>
      </c>
      <c r="H494" s="27">
        <v>4</v>
      </c>
      <c r="I494" s="28">
        <v>3993.11</v>
      </c>
      <c r="J494" s="1">
        <f t="shared" si="102"/>
        <v>2867.33</v>
      </c>
      <c r="K494" s="1">
        <v>0</v>
      </c>
      <c r="L494" s="1">
        <v>2867.33</v>
      </c>
      <c r="M494" s="1">
        <v>2867.33</v>
      </c>
      <c r="N494" s="32">
        <v>109</v>
      </c>
      <c r="O494" s="1">
        <f>'форма 3'!C494</f>
        <v>536190.71</v>
      </c>
      <c r="P494" s="1">
        <v>0</v>
      </c>
      <c r="Q494" s="1">
        <v>0</v>
      </c>
      <c r="R494" s="1">
        <v>0</v>
      </c>
      <c r="S494" s="1">
        <f t="shared" si="103"/>
        <v>536190.71</v>
      </c>
      <c r="T494" s="1">
        <v>0</v>
      </c>
      <c r="U494" s="1">
        <f t="shared" si="104"/>
        <v>187</v>
      </c>
      <c r="V494" s="1">
        <v>187</v>
      </c>
      <c r="W494" s="25" t="s">
        <v>340</v>
      </c>
      <c r="X494" s="35">
        <v>1</v>
      </c>
    </row>
    <row r="495" spans="1:24" s="22" customFormat="1" ht="15.75" x14ac:dyDescent="0.25">
      <c r="A495" s="12">
        <v>7</v>
      </c>
      <c r="B495" s="69" t="s">
        <v>558</v>
      </c>
      <c r="C495" s="188">
        <v>1963</v>
      </c>
      <c r="D495" s="62"/>
      <c r="E495" s="54"/>
      <c r="F495" s="24" t="s">
        <v>327</v>
      </c>
      <c r="G495" s="27">
        <v>4</v>
      </c>
      <c r="H495" s="27">
        <v>4</v>
      </c>
      <c r="I495" s="28">
        <v>2717.7</v>
      </c>
      <c r="J495" s="1">
        <f t="shared" si="102"/>
        <v>2524.1</v>
      </c>
      <c r="K495" s="1">
        <v>0</v>
      </c>
      <c r="L495" s="1">
        <v>2524.1</v>
      </c>
      <c r="M495" s="1">
        <v>1013.12</v>
      </c>
      <c r="N495" s="32">
        <v>77</v>
      </c>
      <c r="O495" s="1">
        <f>'форма 3'!C495</f>
        <v>11933944.800000001</v>
      </c>
      <c r="P495" s="1">
        <v>0</v>
      </c>
      <c r="Q495" s="1">
        <v>0</v>
      </c>
      <c r="R495" s="1">
        <v>0</v>
      </c>
      <c r="S495" s="1">
        <f t="shared" si="103"/>
        <v>11933944.800000001</v>
      </c>
      <c r="T495" s="1">
        <v>0</v>
      </c>
      <c r="U495" s="1">
        <f t="shared" si="104"/>
        <v>4728</v>
      </c>
      <c r="V495" s="1">
        <v>4728</v>
      </c>
      <c r="W495" s="25" t="s">
        <v>340</v>
      </c>
      <c r="X495" s="35">
        <v>1</v>
      </c>
    </row>
    <row r="496" spans="1:24" s="22" customFormat="1" x14ac:dyDescent="0.25">
      <c r="A496" s="213" t="s">
        <v>368</v>
      </c>
      <c r="B496" s="214"/>
      <c r="C496" s="39"/>
      <c r="D496" s="39"/>
      <c r="E496" s="39"/>
      <c r="F496" s="39"/>
      <c r="G496" s="39"/>
      <c r="H496" s="39"/>
      <c r="I496" s="39"/>
      <c r="J496" s="39"/>
      <c r="K496" s="39"/>
      <c r="L496" s="39"/>
      <c r="M496" s="39"/>
      <c r="N496" s="39"/>
      <c r="O496" s="39"/>
      <c r="P496" s="39"/>
      <c r="Q496" s="39"/>
      <c r="R496" s="39"/>
      <c r="S496" s="39"/>
      <c r="T496" s="39"/>
      <c r="U496" s="39"/>
      <c r="V496" s="39"/>
      <c r="W496" s="39"/>
      <c r="X496" s="39"/>
    </row>
    <row r="497" spans="1:24" s="22" customFormat="1" x14ac:dyDescent="0.25">
      <c r="A497" s="198" t="s">
        <v>30</v>
      </c>
      <c r="B497" s="198"/>
      <c r="C497" s="20" t="s">
        <v>16</v>
      </c>
      <c r="D497" s="20" t="s">
        <v>16</v>
      </c>
      <c r="E497" s="20" t="s">
        <v>16</v>
      </c>
      <c r="F497" s="20" t="s">
        <v>16</v>
      </c>
      <c r="G497" s="20" t="s">
        <v>16</v>
      </c>
      <c r="H497" s="20" t="s">
        <v>16</v>
      </c>
      <c r="I497" s="1">
        <f t="shared" ref="I497:T497" si="105">I498+I501+I505+I508+I510+I564+I578+I671+I673+I676+I690+I692+I694+I697+I699+I704</f>
        <v>629821.43000000005</v>
      </c>
      <c r="J497" s="1">
        <f t="shared" si="105"/>
        <v>518967.75</v>
      </c>
      <c r="K497" s="1">
        <f t="shared" si="105"/>
        <v>15663.45</v>
      </c>
      <c r="L497" s="1">
        <f t="shared" si="105"/>
        <v>503304.3</v>
      </c>
      <c r="M497" s="1">
        <f t="shared" si="105"/>
        <v>468851.54</v>
      </c>
      <c r="N497" s="21">
        <f t="shared" si="105"/>
        <v>22778</v>
      </c>
      <c r="O497" s="1">
        <f t="shared" si="105"/>
        <v>781750207.92999995</v>
      </c>
      <c r="P497" s="1">
        <f t="shared" si="105"/>
        <v>0</v>
      </c>
      <c r="Q497" s="1">
        <f t="shared" si="105"/>
        <v>0</v>
      </c>
      <c r="R497" s="1">
        <f t="shared" si="105"/>
        <v>0</v>
      </c>
      <c r="S497" s="1">
        <f t="shared" si="105"/>
        <v>781750207.92999995</v>
      </c>
      <c r="T497" s="1">
        <f t="shared" si="105"/>
        <v>0</v>
      </c>
      <c r="U497" s="1" t="s">
        <v>16</v>
      </c>
      <c r="V497" s="1" t="s">
        <v>16</v>
      </c>
      <c r="W497" s="1" t="s">
        <v>16</v>
      </c>
      <c r="X497" s="1" t="s">
        <v>16</v>
      </c>
    </row>
    <row r="498" spans="1:24" s="22" customFormat="1" x14ac:dyDescent="0.25">
      <c r="A498" s="199" t="s">
        <v>27</v>
      </c>
      <c r="B498" s="199"/>
      <c r="C498" s="39" t="s">
        <v>16</v>
      </c>
      <c r="D498" s="39" t="s">
        <v>16</v>
      </c>
      <c r="E498" s="39" t="s">
        <v>16</v>
      </c>
      <c r="F498" s="39" t="s">
        <v>16</v>
      </c>
      <c r="G498" s="39" t="s">
        <v>16</v>
      </c>
      <c r="H498" s="39" t="s">
        <v>16</v>
      </c>
      <c r="I498" s="26">
        <f>SUM(I499:I500)</f>
        <v>1124.5</v>
      </c>
      <c r="J498" s="26">
        <f t="shared" ref="J498:T498" si="106">SUM(J499:J500)</f>
        <v>1011.4</v>
      </c>
      <c r="K498" s="26">
        <f t="shared" si="106"/>
        <v>0</v>
      </c>
      <c r="L498" s="26">
        <f t="shared" si="106"/>
        <v>1011.4</v>
      </c>
      <c r="M498" s="26">
        <f t="shared" si="106"/>
        <v>871.5</v>
      </c>
      <c r="N498" s="100">
        <f t="shared" si="106"/>
        <v>51</v>
      </c>
      <c r="O498" s="26">
        <f t="shared" si="106"/>
        <v>3999504.6</v>
      </c>
      <c r="P498" s="26">
        <f t="shared" si="106"/>
        <v>0</v>
      </c>
      <c r="Q498" s="26">
        <f t="shared" si="106"/>
        <v>0</v>
      </c>
      <c r="R498" s="26">
        <f t="shared" si="106"/>
        <v>0</v>
      </c>
      <c r="S498" s="26">
        <f t="shared" si="106"/>
        <v>3999504.6</v>
      </c>
      <c r="T498" s="1">
        <f t="shared" si="106"/>
        <v>0</v>
      </c>
      <c r="U498" s="3" t="s">
        <v>16</v>
      </c>
      <c r="V498" s="3" t="s">
        <v>16</v>
      </c>
      <c r="W498" s="3" t="s">
        <v>16</v>
      </c>
      <c r="X498" s="3" t="s">
        <v>16</v>
      </c>
    </row>
    <row r="499" spans="1:24" s="22" customFormat="1" x14ac:dyDescent="0.25">
      <c r="A499" s="39">
        <v>1</v>
      </c>
      <c r="B499" s="19" t="s">
        <v>643</v>
      </c>
      <c r="C499" s="99">
        <v>1973</v>
      </c>
      <c r="D499" s="23">
        <v>2013</v>
      </c>
      <c r="E499" s="23" t="s">
        <v>413</v>
      </c>
      <c r="F499" s="24" t="s">
        <v>326</v>
      </c>
      <c r="G499" s="20">
        <v>2</v>
      </c>
      <c r="H499" s="20">
        <v>2</v>
      </c>
      <c r="I499" s="1">
        <v>540.4</v>
      </c>
      <c r="J499" s="1">
        <f>SUM(K499:L499)</f>
        <v>498</v>
      </c>
      <c r="K499" s="1">
        <v>0</v>
      </c>
      <c r="L499" s="1">
        <v>498</v>
      </c>
      <c r="M499" s="1">
        <v>425.4</v>
      </c>
      <c r="N499" s="21">
        <v>30</v>
      </c>
      <c r="O499" s="1">
        <f>'форма 3'!C499</f>
        <v>128982</v>
      </c>
      <c r="P499" s="1">
        <v>0</v>
      </c>
      <c r="Q499" s="1">
        <v>0</v>
      </c>
      <c r="R499" s="1">
        <v>0</v>
      </c>
      <c r="S499" s="1">
        <f>O499-P499-Q499-R499-T499</f>
        <v>128982</v>
      </c>
      <c r="T499" s="1">
        <v>0</v>
      </c>
      <c r="U499" s="1">
        <f>O499/J499</f>
        <v>259</v>
      </c>
      <c r="V499" s="1">
        <v>259</v>
      </c>
      <c r="W499" s="25" t="s">
        <v>371</v>
      </c>
      <c r="X499" s="35">
        <v>1</v>
      </c>
    </row>
    <row r="500" spans="1:24" s="22" customFormat="1" x14ac:dyDescent="0.25">
      <c r="A500" s="39">
        <v>2</v>
      </c>
      <c r="B500" s="19" t="s">
        <v>435</v>
      </c>
      <c r="C500" s="99">
        <v>1973</v>
      </c>
      <c r="D500" s="23">
        <v>2011</v>
      </c>
      <c r="E500" s="23" t="s">
        <v>636</v>
      </c>
      <c r="F500" s="24" t="s">
        <v>326</v>
      </c>
      <c r="G500" s="20">
        <v>2</v>
      </c>
      <c r="H500" s="20">
        <v>2</v>
      </c>
      <c r="I500" s="1">
        <v>584.1</v>
      </c>
      <c r="J500" s="1">
        <f>SUM(K500:L500)</f>
        <v>513.4</v>
      </c>
      <c r="K500" s="1">
        <v>0</v>
      </c>
      <c r="L500" s="1">
        <v>513.4</v>
      </c>
      <c r="M500" s="1">
        <v>446.1</v>
      </c>
      <c r="N500" s="21">
        <v>21</v>
      </c>
      <c r="O500" s="1">
        <f>'форма 3'!C500</f>
        <v>3870522.6</v>
      </c>
      <c r="P500" s="1">
        <v>0</v>
      </c>
      <c r="Q500" s="1">
        <v>0</v>
      </c>
      <c r="R500" s="1">
        <v>0</v>
      </c>
      <c r="S500" s="1">
        <f>O500-P500-Q500-R500-T500</f>
        <v>3870522.6</v>
      </c>
      <c r="T500" s="1">
        <v>0</v>
      </c>
      <c r="U500" s="1">
        <f>O500/J500</f>
        <v>7539</v>
      </c>
      <c r="V500" s="1">
        <v>7539</v>
      </c>
      <c r="W500" s="25" t="s">
        <v>371</v>
      </c>
      <c r="X500" s="35">
        <v>1</v>
      </c>
    </row>
    <row r="501" spans="1:24" s="22" customFormat="1" x14ac:dyDescent="0.25">
      <c r="A501" s="199" t="s">
        <v>26</v>
      </c>
      <c r="B501" s="199"/>
      <c r="C501" s="39" t="s">
        <v>16</v>
      </c>
      <c r="D501" s="39" t="s">
        <v>16</v>
      </c>
      <c r="E501" s="39" t="s">
        <v>16</v>
      </c>
      <c r="F501" s="20" t="s">
        <v>16</v>
      </c>
      <c r="G501" s="20" t="s">
        <v>16</v>
      </c>
      <c r="H501" s="20" t="s">
        <v>16</v>
      </c>
      <c r="I501" s="1">
        <f>SUM(I502:I504)</f>
        <v>4668.22</v>
      </c>
      <c r="J501" s="1">
        <f t="shared" ref="J501:T501" si="107">SUM(J502:J504)</f>
        <v>3152.27</v>
      </c>
      <c r="K501" s="1">
        <f t="shared" si="107"/>
        <v>0</v>
      </c>
      <c r="L501" s="1">
        <f t="shared" si="107"/>
        <v>3152.27</v>
      </c>
      <c r="M501" s="1">
        <f t="shared" si="107"/>
        <v>3152.27</v>
      </c>
      <c r="N501" s="21">
        <f t="shared" si="107"/>
        <v>98</v>
      </c>
      <c r="O501" s="1">
        <f t="shared" si="107"/>
        <v>18676108.52</v>
      </c>
      <c r="P501" s="1">
        <f t="shared" si="107"/>
        <v>0</v>
      </c>
      <c r="Q501" s="1">
        <f t="shared" si="107"/>
        <v>0</v>
      </c>
      <c r="R501" s="1">
        <f t="shared" si="107"/>
        <v>0</v>
      </c>
      <c r="S501" s="1">
        <f t="shared" si="107"/>
        <v>18676108.52</v>
      </c>
      <c r="T501" s="1">
        <f t="shared" si="107"/>
        <v>0</v>
      </c>
      <c r="U501" s="1" t="s">
        <v>16</v>
      </c>
      <c r="V501" s="1" t="s">
        <v>16</v>
      </c>
      <c r="W501" s="1" t="s">
        <v>16</v>
      </c>
      <c r="X501" s="1" t="s">
        <v>16</v>
      </c>
    </row>
    <row r="502" spans="1:24" s="22" customFormat="1" x14ac:dyDescent="0.25">
      <c r="A502" s="102">
        <v>1</v>
      </c>
      <c r="B502" s="106" t="s">
        <v>385</v>
      </c>
      <c r="C502" s="130">
        <v>1981</v>
      </c>
      <c r="D502" s="23"/>
      <c r="E502" s="23"/>
      <c r="F502" s="24" t="s">
        <v>327</v>
      </c>
      <c r="G502" s="24">
        <v>3</v>
      </c>
      <c r="H502" s="131">
        <v>3</v>
      </c>
      <c r="I502" s="132">
        <v>2287.61</v>
      </c>
      <c r="J502" s="132">
        <f>K502+L502</f>
        <v>1538.85</v>
      </c>
      <c r="K502" s="132">
        <v>0</v>
      </c>
      <c r="L502" s="132">
        <v>1538.85</v>
      </c>
      <c r="M502" s="132">
        <v>1538.85</v>
      </c>
      <c r="N502" s="133">
        <v>32</v>
      </c>
      <c r="O502" s="124">
        <f>'форма 3'!C502</f>
        <v>7275682.7999999998</v>
      </c>
      <c r="P502" s="1">
        <v>0</v>
      </c>
      <c r="Q502" s="1">
        <v>0</v>
      </c>
      <c r="R502" s="1">
        <v>0</v>
      </c>
      <c r="S502" s="1">
        <f>O502-P502-Q502-R502-T502</f>
        <v>7275682.7999999998</v>
      </c>
      <c r="T502" s="1">
        <v>0</v>
      </c>
      <c r="U502" s="124">
        <f>O502/J502</f>
        <v>4728</v>
      </c>
      <c r="V502" s="1">
        <v>4728</v>
      </c>
      <c r="W502" s="25" t="s">
        <v>371</v>
      </c>
      <c r="X502" s="35">
        <v>1</v>
      </c>
    </row>
    <row r="503" spans="1:24" s="47" customFormat="1" x14ac:dyDescent="0.25">
      <c r="A503" s="102">
        <v>2</v>
      </c>
      <c r="B503" s="107" t="s">
        <v>388</v>
      </c>
      <c r="C503" s="102">
        <v>1977</v>
      </c>
      <c r="D503" s="23"/>
      <c r="E503" s="23"/>
      <c r="F503" s="24" t="s">
        <v>327</v>
      </c>
      <c r="G503" s="24">
        <v>2</v>
      </c>
      <c r="H503" s="24">
        <v>3</v>
      </c>
      <c r="I503" s="104">
        <v>976.94</v>
      </c>
      <c r="J503" s="104">
        <f>K503+L503</f>
        <v>892.04</v>
      </c>
      <c r="K503" s="104">
        <v>0</v>
      </c>
      <c r="L503" s="104">
        <v>892.04</v>
      </c>
      <c r="M503" s="104">
        <v>892.04</v>
      </c>
      <c r="N503" s="105">
        <v>31</v>
      </c>
      <c r="O503" s="1">
        <f>'форма 3'!C503</f>
        <v>6303154.6399999997</v>
      </c>
      <c r="P503" s="1">
        <v>0</v>
      </c>
      <c r="Q503" s="1">
        <v>0</v>
      </c>
      <c r="R503" s="1">
        <v>0</v>
      </c>
      <c r="S503" s="1">
        <f>O503-P503-Q503-R503-T503</f>
        <v>6303154.6399999997</v>
      </c>
      <c r="T503" s="1">
        <v>0</v>
      </c>
      <c r="U503" s="1">
        <f>O503/J503</f>
        <v>7066</v>
      </c>
      <c r="V503" s="1">
        <v>7066</v>
      </c>
      <c r="W503" s="25" t="s">
        <v>371</v>
      </c>
      <c r="X503" s="35">
        <v>1</v>
      </c>
    </row>
    <row r="504" spans="1:24" s="47" customFormat="1" x14ac:dyDescent="0.25">
      <c r="A504" s="102">
        <v>3</v>
      </c>
      <c r="B504" s="107" t="s">
        <v>389</v>
      </c>
      <c r="C504" s="102">
        <v>1973</v>
      </c>
      <c r="D504" s="23"/>
      <c r="E504" s="23"/>
      <c r="F504" s="24" t="s">
        <v>327</v>
      </c>
      <c r="G504" s="24">
        <v>2</v>
      </c>
      <c r="H504" s="24">
        <v>2</v>
      </c>
      <c r="I504" s="104">
        <v>1403.67</v>
      </c>
      <c r="J504" s="104">
        <f>K504+L504</f>
        <v>721.38</v>
      </c>
      <c r="K504" s="104">
        <v>0</v>
      </c>
      <c r="L504" s="104">
        <v>721.38</v>
      </c>
      <c r="M504" s="104">
        <v>721.38</v>
      </c>
      <c r="N504" s="105">
        <v>35</v>
      </c>
      <c r="O504" s="1">
        <f>'форма 3'!C504</f>
        <v>5097271.08</v>
      </c>
      <c r="P504" s="1">
        <v>0</v>
      </c>
      <c r="Q504" s="1">
        <v>0</v>
      </c>
      <c r="R504" s="1">
        <v>0</v>
      </c>
      <c r="S504" s="1">
        <f>O504-P504-Q504-R504-T504</f>
        <v>5097271.08</v>
      </c>
      <c r="T504" s="1">
        <v>0</v>
      </c>
      <c r="U504" s="1">
        <f>O504/J504</f>
        <v>7066</v>
      </c>
      <c r="V504" s="1">
        <v>7066</v>
      </c>
      <c r="W504" s="25" t="s">
        <v>371</v>
      </c>
      <c r="X504" s="35">
        <v>1</v>
      </c>
    </row>
    <row r="505" spans="1:24" s="22" customFormat="1" x14ac:dyDescent="0.25">
      <c r="A505" s="199" t="s">
        <v>28</v>
      </c>
      <c r="B505" s="199"/>
      <c r="C505" s="39" t="s">
        <v>16</v>
      </c>
      <c r="D505" s="39" t="s">
        <v>16</v>
      </c>
      <c r="E505" s="39" t="s">
        <v>16</v>
      </c>
      <c r="F505" s="20" t="s">
        <v>16</v>
      </c>
      <c r="G505" s="20" t="s">
        <v>16</v>
      </c>
      <c r="H505" s="20" t="s">
        <v>16</v>
      </c>
      <c r="I505" s="1">
        <f t="shared" ref="I505:T505" si="108">SUM(I506:I507)</f>
        <v>714.5</v>
      </c>
      <c r="J505" s="29">
        <f t="shared" si="108"/>
        <v>658.7</v>
      </c>
      <c r="K505" s="29">
        <f t="shared" si="108"/>
        <v>0</v>
      </c>
      <c r="L505" s="29">
        <f t="shared" si="108"/>
        <v>658.7</v>
      </c>
      <c r="M505" s="29">
        <f t="shared" si="108"/>
        <v>658.7</v>
      </c>
      <c r="N505" s="30">
        <f t="shared" si="108"/>
        <v>81</v>
      </c>
      <c r="O505" s="29">
        <f t="shared" si="108"/>
        <v>2566451.2999999998</v>
      </c>
      <c r="P505" s="29">
        <f t="shared" si="108"/>
        <v>0</v>
      </c>
      <c r="Q505" s="29">
        <f t="shared" si="108"/>
        <v>0</v>
      </c>
      <c r="R505" s="29">
        <f t="shared" si="108"/>
        <v>0</v>
      </c>
      <c r="S505" s="29">
        <f t="shared" si="108"/>
        <v>2566451.2999999998</v>
      </c>
      <c r="T505" s="1">
        <f t="shared" si="108"/>
        <v>0</v>
      </c>
      <c r="U505" s="1" t="s">
        <v>16</v>
      </c>
      <c r="V505" s="1" t="s">
        <v>16</v>
      </c>
      <c r="W505" s="1" t="s">
        <v>16</v>
      </c>
      <c r="X505" s="1" t="s">
        <v>16</v>
      </c>
    </row>
    <row r="506" spans="1:24" s="22" customFormat="1" x14ac:dyDescent="0.25">
      <c r="A506" s="135">
        <v>1</v>
      </c>
      <c r="B506" s="136" t="s">
        <v>644</v>
      </c>
      <c r="C506" s="137">
        <v>1966</v>
      </c>
      <c r="D506" s="138"/>
      <c r="E506" s="138"/>
      <c r="F506" s="134" t="s">
        <v>326</v>
      </c>
      <c r="G506" s="139">
        <v>2</v>
      </c>
      <c r="H506" s="139">
        <v>1</v>
      </c>
      <c r="I506" s="124">
        <v>357.9</v>
      </c>
      <c r="J506" s="124">
        <f>SUM(K506:L506)</f>
        <v>329.1</v>
      </c>
      <c r="K506" s="124">
        <v>0</v>
      </c>
      <c r="L506" s="124">
        <v>329.1</v>
      </c>
      <c r="M506" s="124">
        <v>329.1</v>
      </c>
      <c r="N506" s="140">
        <v>37</v>
      </c>
      <c r="O506" s="124">
        <f>'форма 3'!C506</f>
        <v>2481084.9</v>
      </c>
      <c r="P506" s="124">
        <v>0</v>
      </c>
      <c r="Q506" s="124">
        <v>0</v>
      </c>
      <c r="R506" s="124">
        <v>0</v>
      </c>
      <c r="S506" s="1">
        <f>O506-P506-Q506-R506-T506</f>
        <v>2481084.9</v>
      </c>
      <c r="T506" s="1">
        <v>0</v>
      </c>
      <c r="U506" s="124">
        <f>O506/J506</f>
        <v>7539</v>
      </c>
      <c r="V506" s="124">
        <v>7539</v>
      </c>
      <c r="W506" s="141" t="s">
        <v>371</v>
      </c>
      <c r="X506" s="35">
        <v>1</v>
      </c>
    </row>
    <row r="507" spans="1:24" s="22" customFormat="1" x14ac:dyDescent="0.25">
      <c r="A507" s="135">
        <v>2</v>
      </c>
      <c r="B507" s="136" t="s">
        <v>645</v>
      </c>
      <c r="C507" s="137">
        <v>1967</v>
      </c>
      <c r="D507" s="138"/>
      <c r="E507" s="138"/>
      <c r="F507" s="134" t="s">
        <v>326</v>
      </c>
      <c r="G507" s="139">
        <v>2</v>
      </c>
      <c r="H507" s="139">
        <v>1</v>
      </c>
      <c r="I507" s="124">
        <v>356.6</v>
      </c>
      <c r="J507" s="124">
        <f>SUM(K507:L507)</f>
        <v>329.6</v>
      </c>
      <c r="K507" s="124">
        <v>0</v>
      </c>
      <c r="L507" s="124">
        <v>329.6</v>
      </c>
      <c r="M507" s="124">
        <v>329.6</v>
      </c>
      <c r="N507" s="140">
        <v>44</v>
      </c>
      <c r="O507" s="124">
        <f>'форма 3'!C507</f>
        <v>85366.399999999994</v>
      </c>
      <c r="P507" s="124">
        <v>0</v>
      </c>
      <c r="Q507" s="124">
        <v>0</v>
      </c>
      <c r="R507" s="124">
        <v>0</v>
      </c>
      <c r="S507" s="1">
        <f>O507-P507-Q507-R507-T507</f>
        <v>85366.399999999994</v>
      </c>
      <c r="T507" s="1">
        <v>0</v>
      </c>
      <c r="U507" s="124">
        <f>O507/J507</f>
        <v>259</v>
      </c>
      <c r="V507" s="124">
        <v>259</v>
      </c>
      <c r="W507" s="141" t="s">
        <v>371</v>
      </c>
      <c r="X507" s="35">
        <v>1</v>
      </c>
    </row>
    <row r="508" spans="1:24" s="22" customFormat="1" x14ac:dyDescent="0.25">
      <c r="A508" s="199" t="s">
        <v>53</v>
      </c>
      <c r="B508" s="199"/>
      <c r="C508" s="39" t="s">
        <v>16</v>
      </c>
      <c r="D508" s="39" t="s">
        <v>16</v>
      </c>
      <c r="E508" s="39" t="s">
        <v>16</v>
      </c>
      <c r="F508" s="20" t="s">
        <v>16</v>
      </c>
      <c r="G508" s="20" t="s">
        <v>16</v>
      </c>
      <c r="H508" s="20" t="s">
        <v>16</v>
      </c>
      <c r="I508" s="1">
        <f t="shared" ref="I508:T508" si="109">SUM(I509:I509)</f>
        <v>547.1</v>
      </c>
      <c r="J508" s="1">
        <f t="shared" si="109"/>
        <v>485.3</v>
      </c>
      <c r="K508" s="1">
        <f t="shared" si="109"/>
        <v>0</v>
      </c>
      <c r="L508" s="1">
        <f t="shared" si="109"/>
        <v>485.3</v>
      </c>
      <c r="M508" s="1">
        <f t="shared" si="109"/>
        <v>485.3</v>
      </c>
      <c r="N508" s="21">
        <f t="shared" si="109"/>
        <v>28</v>
      </c>
      <c r="O508" s="29">
        <f t="shared" si="109"/>
        <v>3658676.7</v>
      </c>
      <c r="P508" s="29">
        <f t="shared" si="109"/>
        <v>0</v>
      </c>
      <c r="Q508" s="29">
        <f t="shared" si="109"/>
        <v>0</v>
      </c>
      <c r="R508" s="29">
        <f t="shared" si="109"/>
        <v>0</v>
      </c>
      <c r="S508" s="29">
        <f t="shared" si="109"/>
        <v>3658676.7</v>
      </c>
      <c r="T508" s="1">
        <f t="shared" si="109"/>
        <v>0</v>
      </c>
      <c r="U508" s="1" t="s">
        <v>16</v>
      </c>
      <c r="V508" s="1" t="s">
        <v>16</v>
      </c>
      <c r="W508" s="1" t="s">
        <v>16</v>
      </c>
      <c r="X508" s="1" t="s">
        <v>16</v>
      </c>
    </row>
    <row r="509" spans="1:24" s="22" customFormat="1" x14ac:dyDescent="0.25">
      <c r="A509" s="39">
        <v>1</v>
      </c>
      <c r="B509" s="19" t="s">
        <v>448</v>
      </c>
      <c r="C509" s="99">
        <v>1986</v>
      </c>
      <c r="D509" s="23"/>
      <c r="E509" s="23"/>
      <c r="F509" s="24" t="s">
        <v>326</v>
      </c>
      <c r="G509" s="20">
        <v>2</v>
      </c>
      <c r="H509" s="20">
        <v>2</v>
      </c>
      <c r="I509" s="1">
        <v>547.1</v>
      </c>
      <c r="J509" s="1">
        <v>485.3</v>
      </c>
      <c r="K509" s="1">
        <v>0</v>
      </c>
      <c r="L509" s="1">
        <v>485.3</v>
      </c>
      <c r="M509" s="1">
        <v>485.3</v>
      </c>
      <c r="N509" s="21">
        <v>28</v>
      </c>
      <c r="O509" s="1">
        <f>'форма 3'!C509</f>
        <v>3658676.7</v>
      </c>
      <c r="P509" s="1">
        <v>0</v>
      </c>
      <c r="Q509" s="1">
        <v>0</v>
      </c>
      <c r="R509" s="1">
        <v>0</v>
      </c>
      <c r="S509" s="1">
        <f>O509-P509-Q509-R509-T509</f>
        <v>3658676.7</v>
      </c>
      <c r="T509" s="1">
        <v>0</v>
      </c>
      <c r="U509" s="1">
        <f>O509/J509</f>
        <v>7539</v>
      </c>
      <c r="V509" s="1">
        <v>7539</v>
      </c>
      <c r="W509" s="25" t="s">
        <v>371</v>
      </c>
      <c r="X509" s="35">
        <v>1</v>
      </c>
    </row>
    <row r="510" spans="1:24" s="22" customFormat="1" x14ac:dyDescent="0.25">
      <c r="A510" s="199" t="s">
        <v>54</v>
      </c>
      <c r="B510" s="199"/>
      <c r="C510" s="39" t="s">
        <v>16</v>
      </c>
      <c r="D510" s="39" t="s">
        <v>16</v>
      </c>
      <c r="E510" s="39" t="s">
        <v>16</v>
      </c>
      <c r="F510" s="20" t="s">
        <v>16</v>
      </c>
      <c r="G510" s="20" t="s">
        <v>16</v>
      </c>
      <c r="H510" s="20" t="s">
        <v>16</v>
      </c>
      <c r="I510" s="1">
        <f t="shared" ref="I510:T510" si="110">SUM(I511:I563)</f>
        <v>124874.87</v>
      </c>
      <c r="J510" s="1">
        <f t="shared" si="110"/>
        <v>77363.490000000005</v>
      </c>
      <c r="K510" s="1">
        <f t="shared" si="110"/>
        <v>1301.4000000000001</v>
      </c>
      <c r="L510" s="1">
        <f t="shared" si="110"/>
        <v>76062.09</v>
      </c>
      <c r="M510" s="1">
        <f t="shared" si="110"/>
        <v>69881.64</v>
      </c>
      <c r="N510" s="21">
        <f t="shared" si="110"/>
        <v>3346</v>
      </c>
      <c r="O510" s="1">
        <f t="shared" si="110"/>
        <v>151745205.28</v>
      </c>
      <c r="P510" s="1">
        <f t="shared" si="110"/>
        <v>0</v>
      </c>
      <c r="Q510" s="1">
        <f t="shared" si="110"/>
        <v>0</v>
      </c>
      <c r="R510" s="1">
        <f t="shared" si="110"/>
        <v>0</v>
      </c>
      <c r="S510" s="1">
        <f t="shared" si="110"/>
        <v>151745205.28</v>
      </c>
      <c r="T510" s="1">
        <f t="shared" si="110"/>
        <v>0</v>
      </c>
      <c r="U510" s="1" t="s">
        <v>16</v>
      </c>
      <c r="V510" s="1" t="s">
        <v>16</v>
      </c>
      <c r="W510" s="1" t="s">
        <v>16</v>
      </c>
      <c r="X510" s="1" t="s">
        <v>16</v>
      </c>
    </row>
    <row r="511" spans="1:24" s="22" customFormat="1" x14ac:dyDescent="0.25">
      <c r="A511" s="39">
        <v>1</v>
      </c>
      <c r="B511" s="19" t="s">
        <v>563</v>
      </c>
      <c r="C511" s="99">
        <v>1956</v>
      </c>
      <c r="D511" s="23">
        <v>1995</v>
      </c>
      <c r="E511" s="23" t="s">
        <v>327</v>
      </c>
      <c r="F511" s="24" t="s">
        <v>328</v>
      </c>
      <c r="G511" s="20">
        <v>4</v>
      </c>
      <c r="H511" s="20">
        <v>4</v>
      </c>
      <c r="I511" s="1">
        <v>3949.1</v>
      </c>
      <c r="J511" s="1">
        <f>SUM(K511:L511)</f>
        <v>3619.5</v>
      </c>
      <c r="K511" s="1">
        <v>283.10000000000002</v>
      </c>
      <c r="L511" s="1">
        <v>3336.4</v>
      </c>
      <c r="M511" s="1">
        <v>3304.3</v>
      </c>
      <c r="N511" s="21">
        <v>133</v>
      </c>
      <c r="O511" s="1">
        <f>'форма 3'!C511</f>
        <v>8422576.5</v>
      </c>
      <c r="P511" s="1">
        <v>0</v>
      </c>
      <c r="Q511" s="1">
        <v>0</v>
      </c>
      <c r="R511" s="1">
        <v>0</v>
      </c>
      <c r="S511" s="1">
        <f>O511-P511-Q511-R511-T511</f>
        <v>8422576.5</v>
      </c>
      <c r="T511" s="1">
        <v>0</v>
      </c>
      <c r="U511" s="1">
        <f t="shared" ref="U511:U563" si="111">O511/J511</f>
        <v>2327</v>
      </c>
      <c r="V511" s="1">
        <v>2327</v>
      </c>
      <c r="W511" s="25" t="s">
        <v>371</v>
      </c>
      <c r="X511" s="35">
        <v>1</v>
      </c>
    </row>
    <row r="512" spans="1:24" s="22" customFormat="1" x14ac:dyDescent="0.25">
      <c r="A512" s="39">
        <v>2</v>
      </c>
      <c r="B512" s="19" t="s">
        <v>565</v>
      </c>
      <c r="C512" s="99">
        <v>1957</v>
      </c>
      <c r="D512" s="23"/>
      <c r="E512" s="23"/>
      <c r="F512" s="24" t="s">
        <v>327</v>
      </c>
      <c r="G512" s="20">
        <v>4</v>
      </c>
      <c r="H512" s="20">
        <v>4</v>
      </c>
      <c r="I512" s="1">
        <v>3792</v>
      </c>
      <c r="J512" s="1">
        <f>SUM(K512:L512)</f>
        <v>2038.3</v>
      </c>
      <c r="K512" s="1">
        <v>0</v>
      </c>
      <c r="L512" s="1">
        <v>2038.3</v>
      </c>
      <c r="M512" s="1">
        <v>1929.8</v>
      </c>
      <c r="N512" s="21">
        <v>73</v>
      </c>
      <c r="O512" s="1">
        <f>'форма 3'!C512</f>
        <v>9637082.4000000004</v>
      </c>
      <c r="P512" s="1">
        <v>0</v>
      </c>
      <c r="Q512" s="1">
        <v>0</v>
      </c>
      <c r="R512" s="1">
        <v>0</v>
      </c>
      <c r="S512" s="1">
        <f>O512-P512-Q512-R512-T512</f>
        <v>9637082.4000000004</v>
      </c>
      <c r="T512" s="1">
        <v>0</v>
      </c>
      <c r="U512" s="1">
        <f t="shared" si="111"/>
        <v>4728</v>
      </c>
      <c r="V512" s="26">
        <v>4728</v>
      </c>
      <c r="W512" s="25" t="s">
        <v>371</v>
      </c>
      <c r="X512" s="35">
        <v>1</v>
      </c>
    </row>
    <row r="513" spans="1:24" s="22" customFormat="1" x14ac:dyDescent="0.25">
      <c r="A513" s="39">
        <v>3</v>
      </c>
      <c r="B513" s="19" t="s">
        <v>566</v>
      </c>
      <c r="C513" s="99">
        <v>1954</v>
      </c>
      <c r="D513" s="23">
        <v>1976</v>
      </c>
      <c r="E513" s="23" t="s">
        <v>561</v>
      </c>
      <c r="F513" s="24" t="s">
        <v>328</v>
      </c>
      <c r="G513" s="20">
        <v>2</v>
      </c>
      <c r="H513" s="20">
        <v>2</v>
      </c>
      <c r="I513" s="1">
        <v>1003.2</v>
      </c>
      <c r="J513" s="1">
        <f t="shared" ref="J513:J520" si="112">SUM(K513:L513)</f>
        <v>911.5</v>
      </c>
      <c r="K513" s="1">
        <v>0</v>
      </c>
      <c r="L513" s="1">
        <v>911.5</v>
      </c>
      <c r="M513" s="1">
        <v>799.81</v>
      </c>
      <c r="N513" s="21">
        <v>45</v>
      </c>
      <c r="O513" s="1">
        <f>'форма 3'!C513</f>
        <v>6440659</v>
      </c>
      <c r="P513" s="1">
        <v>0</v>
      </c>
      <c r="Q513" s="1">
        <v>0</v>
      </c>
      <c r="R513" s="1">
        <v>0</v>
      </c>
      <c r="S513" s="1">
        <f t="shared" ref="S513:S520" si="113">O513-P513-Q513-R513-T513</f>
        <v>6440659</v>
      </c>
      <c r="T513" s="1">
        <v>0</v>
      </c>
      <c r="U513" s="1">
        <f t="shared" si="111"/>
        <v>7066</v>
      </c>
      <c r="V513" s="26">
        <v>7066</v>
      </c>
      <c r="W513" s="25" t="s">
        <v>371</v>
      </c>
      <c r="X513" s="35">
        <v>1</v>
      </c>
    </row>
    <row r="514" spans="1:24" s="22" customFormat="1" x14ac:dyDescent="0.25">
      <c r="A514" s="39">
        <v>4</v>
      </c>
      <c r="B514" s="19" t="s">
        <v>602</v>
      </c>
      <c r="C514" s="99">
        <v>1958</v>
      </c>
      <c r="D514" s="23">
        <v>1996</v>
      </c>
      <c r="E514" s="23" t="s">
        <v>330</v>
      </c>
      <c r="F514" s="24" t="s">
        <v>327</v>
      </c>
      <c r="G514" s="20">
        <v>4</v>
      </c>
      <c r="H514" s="20">
        <v>4</v>
      </c>
      <c r="I514" s="1">
        <v>4187</v>
      </c>
      <c r="J514" s="1">
        <f>SUM(K514:L514)</f>
        <v>2357.8000000000002</v>
      </c>
      <c r="K514" s="1">
        <v>0</v>
      </c>
      <c r="L514" s="1">
        <v>2357.8000000000002</v>
      </c>
      <c r="M514" s="1">
        <v>2284.3000000000002</v>
      </c>
      <c r="N514" s="21">
        <v>89</v>
      </c>
      <c r="O514" s="1">
        <f>'форма 3'!C514</f>
        <v>497495.8</v>
      </c>
      <c r="P514" s="1">
        <v>0</v>
      </c>
      <c r="Q514" s="1">
        <v>0</v>
      </c>
      <c r="R514" s="1">
        <v>0</v>
      </c>
      <c r="S514" s="1">
        <f>O514-P514-Q514-R514-T514</f>
        <v>497495.8</v>
      </c>
      <c r="T514" s="1">
        <v>0</v>
      </c>
      <c r="U514" s="1">
        <f>O514/J514</f>
        <v>211</v>
      </c>
      <c r="V514" s="26">
        <v>211</v>
      </c>
      <c r="W514" s="25" t="s">
        <v>371</v>
      </c>
      <c r="X514" s="35">
        <v>1</v>
      </c>
    </row>
    <row r="515" spans="1:24" s="22" customFormat="1" x14ac:dyDescent="0.25">
      <c r="A515" s="39">
        <v>5</v>
      </c>
      <c r="B515" s="19" t="s">
        <v>567</v>
      </c>
      <c r="C515" s="99">
        <v>1957</v>
      </c>
      <c r="D515" s="23">
        <v>1997</v>
      </c>
      <c r="E515" s="1" t="s">
        <v>330</v>
      </c>
      <c r="F515" s="24" t="s">
        <v>327</v>
      </c>
      <c r="G515" s="20">
        <v>4</v>
      </c>
      <c r="H515" s="20">
        <v>4</v>
      </c>
      <c r="I515" s="1">
        <v>4279</v>
      </c>
      <c r="J515" s="1">
        <f t="shared" si="112"/>
        <v>2376.8000000000002</v>
      </c>
      <c r="K515" s="1">
        <v>0</v>
      </c>
      <c r="L515" s="1">
        <v>2376.8000000000002</v>
      </c>
      <c r="M515" s="1">
        <v>2116.1999999999998</v>
      </c>
      <c r="N515" s="21">
        <v>103</v>
      </c>
      <c r="O515" s="1">
        <f>'форма 3'!C515</f>
        <v>1939468.8</v>
      </c>
      <c r="P515" s="1">
        <v>0</v>
      </c>
      <c r="Q515" s="1">
        <v>0</v>
      </c>
      <c r="R515" s="1">
        <v>0</v>
      </c>
      <c r="S515" s="1">
        <f t="shared" si="113"/>
        <v>1939468.8</v>
      </c>
      <c r="T515" s="1">
        <v>0</v>
      </c>
      <c r="U515" s="1">
        <f t="shared" si="111"/>
        <v>816</v>
      </c>
      <c r="V515" s="26">
        <v>816</v>
      </c>
      <c r="W515" s="25" t="s">
        <v>371</v>
      </c>
      <c r="X515" s="35">
        <v>1</v>
      </c>
    </row>
    <row r="516" spans="1:24" s="22" customFormat="1" x14ac:dyDescent="0.25">
      <c r="A516" s="39">
        <v>6</v>
      </c>
      <c r="B516" s="19" t="s">
        <v>603</v>
      </c>
      <c r="C516" s="99">
        <v>1958</v>
      </c>
      <c r="D516" s="23"/>
      <c r="E516" s="23"/>
      <c r="F516" s="24" t="s">
        <v>327</v>
      </c>
      <c r="G516" s="20">
        <v>4</v>
      </c>
      <c r="H516" s="20">
        <v>4</v>
      </c>
      <c r="I516" s="1">
        <v>3776</v>
      </c>
      <c r="J516" s="1">
        <f>SUM(K516:L516)</f>
        <v>2034.2</v>
      </c>
      <c r="K516" s="1">
        <v>0</v>
      </c>
      <c r="L516" s="1">
        <v>2034.2</v>
      </c>
      <c r="M516" s="1">
        <v>2034.2</v>
      </c>
      <c r="N516" s="21">
        <v>78</v>
      </c>
      <c r="O516" s="1">
        <f>'форма 3'!C516</f>
        <v>429216.2</v>
      </c>
      <c r="P516" s="1">
        <v>0</v>
      </c>
      <c r="Q516" s="1">
        <v>0</v>
      </c>
      <c r="R516" s="1">
        <v>0</v>
      </c>
      <c r="S516" s="1">
        <f>O516-P516-Q516-R516-T516</f>
        <v>429216.2</v>
      </c>
      <c r="T516" s="1">
        <v>0</v>
      </c>
      <c r="U516" s="1">
        <f>O516/J516</f>
        <v>211</v>
      </c>
      <c r="V516" s="26">
        <v>211</v>
      </c>
      <c r="W516" s="25" t="s">
        <v>371</v>
      </c>
      <c r="X516" s="35">
        <v>1</v>
      </c>
    </row>
    <row r="517" spans="1:24" s="22" customFormat="1" x14ac:dyDescent="0.25">
      <c r="A517" s="39">
        <v>7</v>
      </c>
      <c r="B517" s="19" t="s">
        <v>604</v>
      </c>
      <c r="C517" s="99">
        <v>1958</v>
      </c>
      <c r="D517" s="23">
        <v>2000</v>
      </c>
      <c r="E517" s="23" t="s">
        <v>327</v>
      </c>
      <c r="F517" s="24" t="s">
        <v>327</v>
      </c>
      <c r="G517" s="20">
        <v>4</v>
      </c>
      <c r="H517" s="20">
        <v>4</v>
      </c>
      <c r="I517" s="1">
        <v>3795</v>
      </c>
      <c r="J517" s="1">
        <f>SUM(K517:L517)</f>
        <v>2046.3</v>
      </c>
      <c r="K517" s="1">
        <v>0</v>
      </c>
      <c r="L517" s="1">
        <v>2046.3</v>
      </c>
      <c r="M517" s="1">
        <v>1990.9</v>
      </c>
      <c r="N517" s="21">
        <v>89</v>
      </c>
      <c r="O517" s="1">
        <f>'форма 3'!C517</f>
        <v>431769.3</v>
      </c>
      <c r="P517" s="1">
        <v>0</v>
      </c>
      <c r="Q517" s="1">
        <v>0</v>
      </c>
      <c r="R517" s="1">
        <v>0</v>
      </c>
      <c r="S517" s="1">
        <f>O517-P517-Q517-R517-T517</f>
        <v>431769.3</v>
      </c>
      <c r="T517" s="1">
        <v>0</v>
      </c>
      <c r="U517" s="1">
        <f>O517/J517</f>
        <v>211</v>
      </c>
      <c r="V517" s="26">
        <v>211</v>
      </c>
      <c r="W517" s="25" t="s">
        <v>371</v>
      </c>
      <c r="X517" s="35">
        <v>1</v>
      </c>
    </row>
    <row r="518" spans="1:24" s="22" customFormat="1" x14ac:dyDescent="0.25">
      <c r="A518" s="39">
        <v>8</v>
      </c>
      <c r="B518" s="19" t="s">
        <v>605</v>
      </c>
      <c r="C518" s="99">
        <v>1958</v>
      </c>
      <c r="D518" s="23"/>
      <c r="E518" s="23"/>
      <c r="F518" s="24" t="s">
        <v>327</v>
      </c>
      <c r="G518" s="20">
        <v>4</v>
      </c>
      <c r="H518" s="20">
        <v>4</v>
      </c>
      <c r="I518" s="1">
        <v>5158</v>
      </c>
      <c r="J518" s="1">
        <f>SUM(K518:L518)</f>
        <v>2929.4</v>
      </c>
      <c r="K518" s="1">
        <v>0</v>
      </c>
      <c r="L518" s="1">
        <v>2929.4</v>
      </c>
      <c r="M518" s="1">
        <v>2873.9</v>
      </c>
      <c r="N518" s="21">
        <v>114</v>
      </c>
      <c r="O518" s="1">
        <f>'форма 3'!C518</f>
        <v>618103.4</v>
      </c>
      <c r="P518" s="1">
        <v>0</v>
      </c>
      <c r="Q518" s="1">
        <v>0</v>
      </c>
      <c r="R518" s="1">
        <v>0</v>
      </c>
      <c r="S518" s="1">
        <f>O518-P518-Q518-R518-T518</f>
        <v>618103.4</v>
      </c>
      <c r="T518" s="1">
        <v>0</v>
      </c>
      <c r="U518" s="1">
        <f>O518/J518</f>
        <v>211</v>
      </c>
      <c r="V518" s="26">
        <v>211</v>
      </c>
      <c r="W518" s="25" t="s">
        <v>371</v>
      </c>
      <c r="X518" s="35">
        <v>1</v>
      </c>
    </row>
    <row r="519" spans="1:24" s="22" customFormat="1" x14ac:dyDescent="0.25">
      <c r="A519" s="39">
        <v>9</v>
      </c>
      <c r="B519" s="19" t="s">
        <v>568</v>
      </c>
      <c r="C519" s="99">
        <v>1957</v>
      </c>
      <c r="D519" s="23">
        <v>1995</v>
      </c>
      <c r="E519" s="23" t="s">
        <v>327</v>
      </c>
      <c r="F519" s="24" t="s">
        <v>327</v>
      </c>
      <c r="G519" s="20">
        <v>4</v>
      </c>
      <c r="H519" s="20">
        <v>4</v>
      </c>
      <c r="I519" s="1">
        <v>5170</v>
      </c>
      <c r="J519" s="1">
        <f t="shared" si="112"/>
        <v>2947.8</v>
      </c>
      <c r="K519" s="1">
        <v>0</v>
      </c>
      <c r="L519" s="1">
        <v>2947.8</v>
      </c>
      <c r="M519" s="1">
        <v>2892.6</v>
      </c>
      <c r="N519" s="21">
        <v>114</v>
      </c>
      <c r="O519" s="1">
        <f>'форма 3'!C519</f>
        <v>4227145.2</v>
      </c>
      <c r="P519" s="1">
        <v>0</v>
      </c>
      <c r="Q519" s="1">
        <v>0</v>
      </c>
      <c r="R519" s="1">
        <v>0</v>
      </c>
      <c r="S519" s="1">
        <f t="shared" si="113"/>
        <v>4227145.2</v>
      </c>
      <c r="T519" s="1">
        <v>0</v>
      </c>
      <c r="U519" s="1">
        <f t="shared" si="111"/>
        <v>1434</v>
      </c>
      <c r="V519" s="26">
        <v>1434</v>
      </c>
      <c r="W519" s="25" t="s">
        <v>371</v>
      </c>
      <c r="X519" s="35">
        <v>1</v>
      </c>
    </row>
    <row r="520" spans="1:24" s="22" customFormat="1" x14ac:dyDescent="0.25">
      <c r="A520" s="39">
        <v>10</v>
      </c>
      <c r="B520" s="19" t="s">
        <v>569</v>
      </c>
      <c r="C520" s="99">
        <v>1959</v>
      </c>
      <c r="D520" s="23"/>
      <c r="E520" s="23"/>
      <c r="F520" s="24" t="s">
        <v>327</v>
      </c>
      <c r="G520" s="20">
        <v>2</v>
      </c>
      <c r="H520" s="20">
        <v>2</v>
      </c>
      <c r="I520" s="1">
        <v>1199</v>
      </c>
      <c r="J520" s="1">
        <f t="shared" si="112"/>
        <v>659.4</v>
      </c>
      <c r="K520" s="1">
        <v>0</v>
      </c>
      <c r="L520" s="1">
        <v>659.4</v>
      </c>
      <c r="M520" s="1">
        <v>596.70000000000005</v>
      </c>
      <c r="N520" s="21">
        <v>30</v>
      </c>
      <c r="O520" s="1">
        <f>'форма 3'!C520</f>
        <v>4659320.4000000004</v>
      </c>
      <c r="P520" s="1">
        <v>0</v>
      </c>
      <c r="Q520" s="1">
        <v>0</v>
      </c>
      <c r="R520" s="1">
        <v>0</v>
      </c>
      <c r="S520" s="1">
        <f t="shared" si="113"/>
        <v>4659320.4000000004</v>
      </c>
      <c r="T520" s="1">
        <v>0</v>
      </c>
      <c r="U520" s="1">
        <f t="shared" si="111"/>
        <v>7066</v>
      </c>
      <c r="V520" s="26">
        <v>7066</v>
      </c>
      <c r="W520" s="25" t="s">
        <v>371</v>
      </c>
      <c r="X520" s="35">
        <v>1</v>
      </c>
    </row>
    <row r="521" spans="1:24" s="22" customFormat="1" x14ac:dyDescent="0.25">
      <c r="A521" s="39">
        <v>11</v>
      </c>
      <c r="B521" s="19" t="s">
        <v>570</v>
      </c>
      <c r="C521" s="99">
        <v>1957</v>
      </c>
      <c r="D521" s="23">
        <v>1995</v>
      </c>
      <c r="E521" s="23" t="s">
        <v>327</v>
      </c>
      <c r="F521" s="24" t="s">
        <v>326</v>
      </c>
      <c r="G521" s="20">
        <v>2</v>
      </c>
      <c r="H521" s="20">
        <v>1</v>
      </c>
      <c r="I521" s="1">
        <v>904.8</v>
      </c>
      <c r="J521" s="1">
        <f t="shared" ref="J521:J550" si="114">SUM(K521:L521)</f>
        <v>527.29999999999995</v>
      </c>
      <c r="K521" s="1">
        <v>0</v>
      </c>
      <c r="L521" s="1">
        <v>527.29999999999995</v>
      </c>
      <c r="M521" s="1">
        <v>388</v>
      </c>
      <c r="N521" s="21">
        <v>22</v>
      </c>
      <c r="O521" s="1">
        <f>'форма 3'!C521</f>
        <v>3725901.8</v>
      </c>
      <c r="P521" s="1">
        <v>0</v>
      </c>
      <c r="Q521" s="1">
        <v>0</v>
      </c>
      <c r="R521" s="1">
        <v>0</v>
      </c>
      <c r="S521" s="1">
        <f>O521-P521-Q521-R521-T521</f>
        <v>3725901.8</v>
      </c>
      <c r="T521" s="1">
        <v>0</v>
      </c>
      <c r="U521" s="1">
        <f t="shared" si="111"/>
        <v>7066</v>
      </c>
      <c r="V521" s="26">
        <v>7066</v>
      </c>
      <c r="W521" s="25" t="s">
        <v>371</v>
      </c>
      <c r="X521" s="35">
        <v>1</v>
      </c>
    </row>
    <row r="522" spans="1:24" s="22" customFormat="1" x14ac:dyDescent="0.25">
      <c r="A522" s="39">
        <v>12</v>
      </c>
      <c r="B522" s="19" t="s">
        <v>571</v>
      </c>
      <c r="C522" s="99">
        <v>1957</v>
      </c>
      <c r="D522" s="23">
        <v>1997</v>
      </c>
      <c r="E522" s="23" t="s">
        <v>327</v>
      </c>
      <c r="F522" s="24" t="s">
        <v>326</v>
      </c>
      <c r="G522" s="20">
        <v>2</v>
      </c>
      <c r="H522" s="20">
        <v>1</v>
      </c>
      <c r="I522" s="1">
        <v>1014.2</v>
      </c>
      <c r="J522" s="1">
        <f t="shared" si="114"/>
        <v>501.3</v>
      </c>
      <c r="K522" s="1">
        <v>0</v>
      </c>
      <c r="L522" s="1">
        <v>501.3</v>
      </c>
      <c r="M522" s="1">
        <v>501.3</v>
      </c>
      <c r="N522" s="21">
        <v>22</v>
      </c>
      <c r="O522" s="1">
        <f>'форма 3'!C522</f>
        <v>3542185.8</v>
      </c>
      <c r="P522" s="1">
        <v>0</v>
      </c>
      <c r="Q522" s="1">
        <v>0</v>
      </c>
      <c r="R522" s="1">
        <v>0</v>
      </c>
      <c r="S522" s="1">
        <f>O522-P522-Q522-R522-T522</f>
        <v>3542185.8</v>
      </c>
      <c r="T522" s="1">
        <v>0</v>
      </c>
      <c r="U522" s="1">
        <f t="shared" si="111"/>
        <v>7066</v>
      </c>
      <c r="V522" s="26">
        <v>7066</v>
      </c>
      <c r="W522" s="25" t="s">
        <v>371</v>
      </c>
      <c r="X522" s="35">
        <v>1</v>
      </c>
    </row>
    <row r="523" spans="1:24" s="22" customFormat="1" x14ac:dyDescent="0.25">
      <c r="A523" s="39">
        <v>13</v>
      </c>
      <c r="B523" s="19" t="s">
        <v>572</v>
      </c>
      <c r="C523" s="99">
        <v>1953</v>
      </c>
      <c r="D523" s="23">
        <v>1967</v>
      </c>
      <c r="E523" s="23" t="s">
        <v>561</v>
      </c>
      <c r="F523" s="24" t="s">
        <v>328</v>
      </c>
      <c r="G523" s="20">
        <v>2</v>
      </c>
      <c r="H523" s="20">
        <v>1</v>
      </c>
      <c r="I523" s="1">
        <v>1764.35</v>
      </c>
      <c r="J523" s="1">
        <f t="shared" si="114"/>
        <v>615.65</v>
      </c>
      <c r="K523" s="1">
        <v>0</v>
      </c>
      <c r="L523" s="1">
        <v>615.65</v>
      </c>
      <c r="M523" s="1">
        <v>543.21</v>
      </c>
      <c r="N523" s="21">
        <v>25</v>
      </c>
      <c r="O523" s="1">
        <f>'форма 3'!C523</f>
        <v>549775.44999999995</v>
      </c>
      <c r="P523" s="1">
        <v>0</v>
      </c>
      <c r="Q523" s="1">
        <v>0</v>
      </c>
      <c r="R523" s="1">
        <v>0</v>
      </c>
      <c r="S523" s="1">
        <f t="shared" ref="S523:S528" si="115">O523-P523-Q523-R523-T523</f>
        <v>549775.44999999995</v>
      </c>
      <c r="T523" s="1">
        <v>0</v>
      </c>
      <c r="U523" s="1">
        <f t="shared" si="111"/>
        <v>893</v>
      </c>
      <c r="V523" s="26">
        <v>893</v>
      </c>
      <c r="W523" s="25" t="s">
        <v>371</v>
      </c>
      <c r="X523" s="35">
        <v>1</v>
      </c>
    </row>
    <row r="524" spans="1:24" s="22" customFormat="1" x14ac:dyDescent="0.25">
      <c r="A524" s="39">
        <v>14</v>
      </c>
      <c r="B524" s="19" t="s">
        <v>573</v>
      </c>
      <c r="C524" s="99">
        <v>1953</v>
      </c>
      <c r="D524" s="23">
        <v>1974</v>
      </c>
      <c r="E524" s="23" t="s">
        <v>561</v>
      </c>
      <c r="F524" s="24" t="s">
        <v>328</v>
      </c>
      <c r="G524" s="20">
        <v>2</v>
      </c>
      <c r="H524" s="20">
        <v>1</v>
      </c>
      <c r="I524" s="1">
        <v>1251.5999999999999</v>
      </c>
      <c r="J524" s="1">
        <f t="shared" si="114"/>
        <v>534.9</v>
      </c>
      <c r="K524" s="1">
        <v>0</v>
      </c>
      <c r="L524" s="1">
        <v>534.9</v>
      </c>
      <c r="M524" s="1">
        <v>393.5</v>
      </c>
      <c r="N524" s="21">
        <v>26</v>
      </c>
      <c r="O524" s="1">
        <f>'форма 3'!C524</f>
        <v>3779603.4</v>
      </c>
      <c r="P524" s="1">
        <v>0</v>
      </c>
      <c r="Q524" s="1">
        <v>0</v>
      </c>
      <c r="R524" s="1">
        <v>0</v>
      </c>
      <c r="S524" s="1">
        <f t="shared" si="115"/>
        <v>3779603.4</v>
      </c>
      <c r="T524" s="1">
        <v>0</v>
      </c>
      <c r="U524" s="1">
        <f t="shared" si="111"/>
        <v>7066</v>
      </c>
      <c r="V524" s="26">
        <v>7066</v>
      </c>
      <c r="W524" s="25" t="s">
        <v>371</v>
      </c>
      <c r="X524" s="35">
        <v>1</v>
      </c>
    </row>
    <row r="525" spans="1:24" s="22" customFormat="1" x14ac:dyDescent="0.25">
      <c r="A525" s="39">
        <v>15</v>
      </c>
      <c r="B525" s="19" t="s">
        <v>574</v>
      </c>
      <c r="C525" s="99">
        <v>1953</v>
      </c>
      <c r="D525" s="23">
        <v>1967</v>
      </c>
      <c r="E525" s="23" t="s">
        <v>561</v>
      </c>
      <c r="F525" s="24" t="s">
        <v>328</v>
      </c>
      <c r="G525" s="20">
        <v>2</v>
      </c>
      <c r="H525" s="20">
        <v>1</v>
      </c>
      <c r="I525" s="1">
        <v>1695.18</v>
      </c>
      <c r="J525" s="1">
        <f t="shared" si="114"/>
        <v>599.02</v>
      </c>
      <c r="K525" s="1">
        <v>0</v>
      </c>
      <c r="L525" s="1">
        <v>599.02</v>
      </c>
      <c r="M525" s="1">
        <v>563.28</v>
      </c>
      <c r="N525" s="21">
        <v>25</v>
      </c>
      <c r="O525" s="1">
        <f>'форма 3'!C525</f>
        <v>4232675.32</v>
      </c>
      <c r="P525" s="1">
        <v>0</v>
      </c>
      <c r="Q525" s="1">
        <v>0</v>
      </c>
      <c r="R525" s="1">
        <v>0</v>
      </c>
      <c r="S525" s="1">
        <f t="shared" si="115"/>
        <v>4232675.32</v>
      </c>
      <c r="T525" s="1">
        <v>0</v>
      </c>
      <c r="U525" s="1">
        <f t="shared" si="111"/>
        <v>7066</v>
      </c>
      <c r="V525" s="26">
        <v>7066</v>
      </c>
      <c r="W525" s="25" t="s">
        <v>371</v>
      </c>
      <c r="X525" s="35">
        <v>1</v>
      </c>
    </row>
    <row r="526" spans="1:24" s="22" customFormat="1" x14ac:dyDescent="0.25">
      <c r="A526" s="39">
        <v>16</v>
      </c>
      <c r="B526" s="19" t="s">
        <v>575</v>
      </c>
      <c r="C526" s="99">
        <v>1953</v>
      </c>
      <c r="D526" s="23">
        <v>1966</v>
      </c>
      <c r="E526" s="23" t="s">
        <v>561</v>
      </c>
      <c r="F526" s="24" t="s">
        <v>326</v>
      </c>
      <c r="G526" s="20">
        <v>2</v>
      </c>
      <c r="H526" s="20">
        <v>2</v>
      </c>
      <c r="I526" s="1">
        <v>1528.2</v>
      </c>
      <c r="J526" s="1">
        <f t="shared" si="114"/>
        <v>887.3</v>
      </c>
      <c r="K526" s="1">
        <v>0</v>
      </c>
      <c r="L526" s="1">
        <v>887.3</v>
      </c>
      <c r="M526" s="1">
        <v>568.54999999999995</v>
      </c>
      <c r="N526" s="21">
        <v>61</v>
      </c>
      <c r="O526" s="1">
        <f>'форма 3'!C526</f>
        <v>6269661.7999999998</v>
      </c>
      <c r="P526" s="1">
        <v>0</v>
      </c>
      <c r="Q526" s="1">
        <v>0</v>
      </c>
      <c r="R526" s="1">
        <v>0</v>
      </c>
      <c r="S526" s="1">
        <f t="shared" si="115"/>
        <v>6269661.7999999998</v>
      </c>
      <c r="T526" s="1">
        <v>0</v>
      </c>
      <c r="U526" s="1">
        <f t="shared" si="111"/>
        <v>7066</v>
      </c>
      <c r="V526" s="26">
        <v>7066</v>
      </c>
      <c r="W526" s="25" t="s">
        <v>371</v>
      </c>
      <c r="X526" s="35">
        <v>1</v>
      </c>
    </row>
    <row r="527" spans="1:24" s="22" customFormat="1" x14ac:dyDescent="0.25">
      <c r="A527" s="39">
        <v>17</v>
      </c>
      <c r="B527" s="19" t="s">
        <v>576</v>
      </c>
      <c r="C527" s="99">
        <v>1953</v>
      </c>
      <c r="D527" s="23">
        <v>1977</v>
      </c>
      <c r="E527" s="23" t="s">
        <v>561</v>
      </c>
      <c r="F527" s="24" t="s">
        <v>328</v>
      </c>
      <c r="G527" s="20">
        <v>2</v>
      </c>
      <c r="H527" s="20">
        <v>1</v>
      </c>
      <c r="I527" s="1">
        <v>1237.5999999999999</v>
      </c>
      <c r="J527" s="1">
        <f t="shared" si="114"/>
        <v>529.9</v>
      </c>
      <c r="K527" s="1">
        <v>0</v>
      </c>
      <c r="L527" s="1">
        <v>529.9</v>
      </c>
      <c r="M527" s="1">
        <v>452.1</v>
      </c>
      <c r="N527" s="21">
        <v>25</v>
      </c>
      <c r="O527" s="1">
        <f>'форма 3'!C527</f>
        <v>3744273.4</v>
      </c>
      <c r="P527" s="1">
        <v>0</v>
      </c>
      <c r="Q527" s="1">
        <v>0</v>
      </c>
      <c r="R527" s="1">
        <v>0</v>
      </c>
      <c r="S527" s="1">
        <f t="shared" si="115"/>
        <v>3744273.4</v>
      </c>
      <c r="T527" s="1">
        <v>0</v>
      </c>
      <c r="U527" s="1">
        <f t="shared" si="111"/>
        <v>7066</v>
      </c>
      <c r="V527" s="26">
        <v>7066</v>
      </c>
      <c r="W527" s="25" t="s">
        <v>371</v>
      </c>
      <c r="X527" s="35">
        <v>1</v>
      </c>
    </row>
    <row r="528" spans="1:24" s="22" customFormat="1" x14ac:dyDescent="0.25">
      <c r="A528" s="39">
        <v>18</v>
      </c>
      <c r="B528" s="19" t="s">
        <v>577</v>
      </c>
      <c r="C528" s="99">
        <v>1964</v>
      </c>
      <c r="D528" s="23"/>
      <c r="E528" s="23"/>
      <c r="F528" s="24" t="s">
        <v>327</v>
      </c>
      <c r="G528" s="20">
        <v>5</v>
      </c>
      <c r="H528" s="20">
        <v>1</v>
      </c>
      <c r="I528" s="1">
        <v>6557</v>
      </c>
      <c r="J528" s="1">
        <f t="shared" si="114"/>
        <v>2447.1999999999998</v>
      </c>
      <c r="K528" s="1">
        <v>37.9</v>
      </c>
      <c r="L528" s="1">
        <v>2409.3000000000002</v>
      </c>
      <c r="M528" s="1">
        <v>1208.5</v>
      </c>
      <c r="N528" s="21">
        <v>221</v>
      </c>
      <c r="O528" s="1">
        <f>'форма 3'!C528</f>
        <v>1120817.6000000001</v>
      </c>
      <c r="P528" s="1">
        <v>0</v>
      </c>
      <c r="Q528" s="1">
        <v>0</v>
      </c>
      <c r="R528" s="1">
        <v>0</v>
      </c>
      <c r="S528" s="1">
        <f t="shared" si="115"/>
        <v>1120817.6000000001</v>
      </c>
      <c r="T528" s="1">
        <v>0</v>
      </c>
      <c r="U528" s="1">
        <f t="shared" si="111"/>
        <v>458</v>
      </c>
      <c r="V528" s="26">
        <v>458</v>
      </c>
      <c r="W528" s="25" t="s">
        <v>371</v>
      </c>
      <c r="X528" s="35">
        <v>1</v>
      </c>
    </row>
    <row r="529" spans="1:24" s="22" customFormat="1" x14ac:dyDescent="0.25">
      <c r="A529" s="39">
        <v>19</v>
      </c>
      <c r="B529" s="19" t="s">
        <v>578</v>
      </c>
      <c r="C529" s="99">
        <v>1953</v>
      </c>
      <c r="D529" s="23">
        <v>1977</v>
      </c>
      <c r="E529" s="23" t="s">
        <v>561</v>
      </c>
      <c r="F529" s="24" t="s">
        <v>328</v>
      </c>
      <c r="G529" s="20">
        <v>3</v>
      </c>
      <c r="H529" s="20">
        <v>3</v>
      </c>
      <c r="I529" s="1">
        <v>2337.1</v>
      </c>
      <c r="J529" s="1">
        <f t="shared" si="114"/>
        <v>2152.6</v>
      </c>
      <c r="K529" s="1">
        <v>388.2</v>
      </c>
      <c r="L529" s="1">
        <v>1764.4</v>
      </c>
      <c r="M529" s="1">
        <v>1764.4</v>
      </c>
      <c r="N529" s="21">
        <v>67</v>
      </c>
      <c r="O529" s="1">
        <f>'форма 3'!C529</f>
        <v>10177492.800000001</v>
      </c>
      <c r="P529" s="1">
        <v>0</v>
      </c>
      <c r="Q529" s="1">
        <v>0</v>
      </c>
      <c r="R529" s="1">
        <v>0</v>
      </c>
      <c r="S529" s="1">
        <f t="shared" ref="S529:S550" si="116">O529-P529-Q529-R529-T529</f>
        <v>10177492.800000001</v>
      </c>
      <c r="T529" s="1">
        <v>0</v>
      </c>
      <c r="U529" s="1">
        <f t="shared" si="111"/>
        <v>4728</v>
      </c>
      <c r="V529" s="26">
        <v>4728</v>
      </c>
      <c r="W529" s="25" t="s">
        <v>371</v>
      </c>
      <c r="X529" s="35">
        <v>1</v>
      </c>
    </row>
    <row r="530" spans="1:24" s="22" customFormat="1" x14ac:dyDescent="0.25">
      <c r="A530" s="39">
        <v>20</v>
      </c>
      <c r="B530" s="19" t="s">
        <v>579</v>
      </c>
      <c r="C530" s="99">
        <v>1954</v>
      </c>
      <c r="D530" s="23">
        <v>1995</v>
      </c>
      <c r="E530" s="1" t="s">
        <v>327</v>
      </c>
      <c r="F530" s="24" t="s">
        <v>328</v>
      </c>
      <c r="G530" s="20">
        <v>4</v>
      </c>
      <c r="H530" s="20">
        <v>3</v>
      </c>
      <c r="I530" s="1">
        <v>2576.3000000000002</v>
      </c>
      <c r="J530" s="1">
        <f t="shared" si="114"/>
        <v>2345.3000000000002</v>
      </c>
      <c r="K530" s="1">
        <v>415.5</v>
      </c>
      <c r="L530" s="1">
        <v>1929.8</v>
      </c>
      <c r="M530" s="1">
        <v>1897.39</v>
      </c>
      <c r="N530" s="21">
        <v>91</v>
      </c>
      <c r="O530" s="1">
        <f>'форма 3'!C530</f>
        <v>11088578.4</v>
      </c>
      <c r="P530" s="1">
        <v>0</v>
      </c>
      <c r="Q530" s="1">
        <v>0</v>
      </c>
      <c r="R530" s="1">
        <v>0</v>
      </c>
      <c r="S530" s="1">
        <f t="shared" si="116"/>
        <v>11088578.4</v>
      </c>
      <c r="T530" s="1">
        <v>0</v>
      </c>
      <c r="U530" s="1">
        <f t="shared" si="111"/>
        <v>4728</v>
      </c>
      <c r="V530" s="26">
        <v>4728</v>
      </c>
      <c r="W530" s="25" t="s">
        <v>371</v>
      </c>
      <c r="X530" s="35">
        <v>1</v>
      </c>
    </row>
    <row r="531" spans="1:24" s="22" customFormat="1" x14ac:dyDescent="0.25">
      <c r="A531" s="39">
        <v>21</v>
      </c>
      <c r="B531" s="19" t="s">
        <v>580</v>
      </c>
      <c r="C531" s="99">
        <v>1957</v>
      </c>
      <c r="D531" s="23">
        <v>1997</v>
      </c>
      <c r="E531" s="1" t="s">
        <v>330</v>
      </c>
      <c r="F531" s="24" t="s">
        <v>327</v>
      </c>
      <c r="G531" s="20">
        <v>4</v>
      </c>
      <c r="H531" s="20">
        <v>3</v>
      </c>
      <c r="I531" s="1">
        <v>2850.4</v>
      </c>
      <c r="J531" s="1">
        <f t="shared" si="114"/>
        <v>2611.6</v>
      </c>
      <c r="K531" s="1">
        <v>0</v>
      </c>
      <c r="L531" s="1">
        <v>2611.6</v>
      </c>
      <c r="M531" s="1">
        <v>2539.1999999999998</v>
      </c>
      <c r="N531" s="21">
        <v>115</v>
      </c>
      <c r="O531" s="1">
        <f>'форма 3'!C531</f>
        <v>3745034.4</v>
      </c>
      <c r="P531" s="1">
        <v>0</v>
      </c>
      <c r="Q531" s="1">
        <v>0</v>
      </c>
      <c r="R531" s="1">
        <v>0</v>
      </c>
      <c r="S531" s="1">
        <f t="shared" si="116"/>
        <v>3745034.4</v>
      </c>
      <c r="T531" s="1">
        <v>0</v>
      </c>
      <c r="U531" s="1">
        <f t="shared" si="111"/>
        <v>1434</v>
      </c>
      <c r="V531" s="26">
        <v>1434</v>
      </c>
      <c r="W531" s="25" t="s">
        <v>371</v>
      </c>
      <c r="X531" s="35">
        <v>1</v>
      </c>
    </row>
    <row r="532" spans="1:24" s="22" customFormat="1" x14ac:dyDescent="0.25">
      <c r="A532" s="39">
        <v>22</v>
      </c>
      <c r="B532" s="19" t="s">
        <v>583</v>
      </c>
      <c r="C532" s="99">
        <v>1954</v>
      </c>
      <c r="D532" s="23">
        <v>1997</v>
      </c>
      <c r="E532" s="1" t="s">
        <v>330</v>
      </c>
      <c r="F532" s="24" t="s">
        <v>328</v>
      </c>
      <c r="G532" s="20">
        <v>4</v>
      </c>
      <c r="H532" s="20">
        <v>2</v>
      </c>
      <c r="I532" s="1">
        <v>2235.6999999999998</v>
      </c>
      <c r="J532" s="1">
        <f t="shared" si="114"/>
        <v>2063.3000000000002</v>
      </c>
      <c r="K532" s="1">
        <v>0</v>
      </c>
      <c r="L532" s="1">
        <v>2063.3000000000002</v>
      </c>
      <c r="M532" s="1">
        <v>2006.2</v>
      </c>
      <c r="N532" s="21">
        <v>79</v>
      </c>
      <c r="O532" s="1">
        <f>'форма 3'!C532</f>
        <v>9755282.4000000004</v>
      </c>
      <c r="P532" s="1">
        <v>0</v>
      </c>
      <c r="Q532" s="1">
        <v>0</v>
      </c>
      <c r="R532" s="1">
        <v>0</v>
      </c>
      <c r="S532" s="1">
        <f t="shared" si="116"/>
        <v>9755282.4000000004</v>
      </c>
      <c r="T532" s="1">
        <v>0</v>
      </c>
      <c r="U532" s="1">
        <f t="shared" si="111"/>
        <v>4728</v>
      </c>
      <c r="V532" s="26">
        <v>4728</v>
      </c>
      <c r="W532" s="25" t="s">
        <v>371</v>
      </c>
      <c r="X532" s="35">
        <v>1</v>
      </c>
    </row>
    <row r="533" spans="1:24" s="22" customFormat="1" x14ac:dyDescent="0.25">
      <c r="A533" s="39">
        <v>23</v>
      </c>
      <c r="B533" s="19" t="s">
        <v>582</v>
      </c>
      <c r="C533" s="99">
        <v>1955</v>
      </c>
      <c r="D533" s="23">
        <v>1995</v>
      </c>
      <c r="E533" s="1" t="s">
        <v>330</v>
      </c>
      <c r="F533" s="24" t="s">
        <v>328</v>
      </c>
      <c r="G533" s="20">
        <v>3</v>
      </c>
      <c r="H533" s="20">
        <v>2</v>
      </c>
      <c r="I533" s="1">
        <v>1693</v>
      </c>
      <c r="J533" s="1">
        <f t="shared" si="114"/>
        <v>1569.5</v>
      </c>
      <c r="K533" s="1">
        <v>0</v>
      </c>
      <c r="L533" s="1">
        <v>1569.5</v>
      </c>
      <c r="M533" s="1">
        <v>1499.3</v>
      </c>
      <c r="N533" s="21">
        <v>53</v>
      </c>
      <c r="O533" s="1">
        <f>'форма 3'!C533</f>
        <v>1401563.5</v>
      </c>
      <c r="P533" s="1">
        <v>0</v>
      </c>
      <c r="Q533" s="1">
        <v>0</v>
      </c>
      <c r="R533" s="1">
        <v>0</v>
      </c>
      <c r="S533" s="1">
        <f t="shared" si="116"/>
        <v>1401563.5</v>
      </c>
      <c r="T533" s="1">
        <v>0</v>
      </c>
      <c r="U533" s="1">
        <f t="shared" si="111"/>
        <v>893</v>
      </c>
      <c r="V533" s="26">
        <v>893</v>
      </c>
      <c r="W533" s="25" t="s">
        <v>371</v>
      </c>
      <c r="X533" s="35">
        <v>1</v>
      </c>
    </row>
    <row r="534" spans="1:24" s="22" customFormat="1" x14ac:dyDescent="0.25">
      <c r="A534" s="39">
        <v>24</v>
      </c>
      <c r="B534" s="19" t="s">
        <v>584</v>
      </c>
      <c r="C534" s="99">
        <v>1956</v>
      </c>
      <c r="D534" s="23">
        <v>1997</v>
      </c>
      <c r="E534" s="1" t="s">
        <v>327</v>
      </c>
      <c r="F534" s="24" t="s">
        <v>328</v>
      </c>
      <c r="G534" s="20">
        <v>4</v>
      </c>
      <c r="H534" s="20">
        <v>2</v>
      </c>
      <c r="I534" s="1">
        <v>2282.1</v>
      </c>
      <c r="J534" s="1">
        <f t="shared" si="114"/>
        <v>2118.1</v>
      </c>
      <c r="K534" s="1">
        <v>86</v>
      </c>
      <c r="L534" s="1">
        <v>2032.1</v>
      </c>
      <c r="M534" s="1">
        <v>2032.1</v>
      </c>
      <c r="N534" s="21">
        <v>73</v>
      </c>
      <c r="O534" s="1">
        <f>'форма 3'!C534</f>
        <v>1891463.3</v>
      </c>
      <c r="P534" s="1">
        <v>0</v>
      </c>
      <c r="Q534" s="1">
        <v>0</v>
      </c>
      <c r="R534" s="1">
        <v>0</v>
      </c>
      <c r="S534" s="1">
        <f t="shared" si="116"/>
        <v>1891463.3</v>
      </c>
      <c r="T534" s="1">
        <v>0</v>
      </c>
      <c r="U534" s="1">
        <f t="shared" si="111"/>
        <v>893</v>
      </c>
      <c r="V534" s="26">
        <v>893</v>
      </c>
      <c r="W534" s="25" t="s">
        <v>371</v>
      </c>
      <c r="X534" s="35">
        <v>1</v>
      </c>
    </row>
    <row r="535" spans="1:24" s="22" customFormat="1" x14ac:dyDescent="0.25">
      <c r="A535" s="39">
        <v>25</v>
      </c>
      <c r="B535" s="19" t="s">
        <v>606</v>
      </c>
      <c r="C535" s="99">
        <v>1953</v>
      </c>
      <c r="D535" s="23">
        <v>1968</v>
      </c>
      <c r="E535" s="23" t="s">
        <v>561</v>
      </c>
      <c r="F535" s="24" t="s">
        <v>326</v>
      </c>
      <c r="G535" s="20">
        <v>2</v>
      </c>
      <c r="H535" s="20">
        <v>1</v>
      </c>
      <c r="I535" s="1">
        <v>928.7</v>
      </c>
      <c r="J535" s="1">
        <f t="shared" si="114"/>
        <v>542.70000000000005</v>
      </c>
      <c r="K535" s="1">
        <v>0</v>
      </c>
      <c r="L535" s="1">
        <v>542.70000000000005</v>
      </c>
      <c r="M535" s="1">
        <v>309.33999999999997</v>
      </c>
      <c r="N535" s="21">
        <v>25</v>
      </c>
      <c r="O535" s="1">
        <f>'форма 3'!C535</f>
        <v>137845.79999999999</v>
      </c>
      <c r="P535" s="1">
        <v>0</v>
      </c>
      <c r="Q535" s="1">
        <v>0</v>
      </c>
      <c r="R535" s="1">
        <v>0</v>
      </c>
      <c r="S535" s="1">
        <f t="shared" si="116"/>
        <v>137845.79999999999</v>
      </c>
      <c r="T535" s="1">
        <v>0</v>
      </c>
      <c r="U535" s="1">
        <f>O535/J535</f>
        <v>254</v>
      </c>
      <c r="V535" s="26">
        <v>254</v>
      </c>
      <c r="W535" s="25" t="s">
        <v>371</v>
      </c>
      <c r="X535" s="35">
        <v>1</v>
      </c>
    </row>
    <row r="536" spans="1:24" s="22" customFormat="1" x14ac:dyDescent="0.25">
      <c r="A536" s="39">
        <v>26</v>
      </c>
      <c r="B536" s="19" t="s">
        <v>585</v>
      </c>
      <c r="C536" s="99">
        <v>1951</v>
      </c>
      <c r="D536" s="23">
        <v>1977</v>
      </c>
      <c r="E536" s="23" t="s">
        <v>561</v>
      </c>
      <c r="F536" s="24" t="s">
        <v>328</v>
      </c>
      <c r="G536" s="20">
        <v>2</v>
      </c>
      <c r="H536" s="20">
        <v>1</v>
      </c>
      <c r="I536" s="1">
        <v>946.7</v>
      </c>
      <c r="J536" s="1">
        <f t="shared" si="114"/>
        <v>520.5</v>
      </c>
      <c r="K536" s="1">
        <v>0</v>
      </c>
      <c r="L536" s="1">
        <v>520.5</v>
      </c>
      <c r="M536" s="1">
        <v>520.5</v>
      </c>
      <c r="N536" s="21">
        <v>20</v>
      </c>
      <c r="O536" s="1">
        <f>'форма 3'!C536</f>
        <v>746397</v>
      </c>
      <c r="P536" s="1">
        <v>0</v>
      </c>
      <c r="Q536" s="1">
        <v>0</v>
      </c>
      <c r="R536" s="1">
        <v>0</v>
      </c>
      <c r="S536" s="1">
        <f t="shared" si="116"/>
        <v>746397</v>
      </c>
      <c r="T536" s="1">
        <v>0</v>
      </c>
      <c r="U536" s="1">
        <f t="shared" si="111"/>
        <v>1434</v>
      </c>
      <c r="V536" s="26">
        <v>1434</v>
      </c>
      <c r="W536" s="25" t="s">
        <v>371</v>
      </c>
      <c r="X536" s="35">
        <v>1</v>
      </c>
    </row>
    <row r="537" spans="1:24" s="22" customFormat="1" x14ac:dyDescent="0.25">
      <c r="A537" s="39">
        <v>27</v>
      </c>
      <c r="B537" s="19" t="s">
        <v>607</v>
      </c>
      <c r="C537" s="99">
        <v>1951</v>
      </c>
      <c r="D537" s="23">
        <v>1978</v>
      </c>
      <c r="E537" s="23" t="s">
        <v>561</v>
      </c>
      <c r="F537" s="24" t="s">
        <v>328</v>
      </c>
      <c r="G537" s="20">
        <v>2</v>
      </c>
      <c r="H537" s="20">
        <v>1</v>
      </c>
      <c r="I537" s="1">
        <v>955.7</v>
      </c>
      <c r="J537" s="1">
        <f t="shared" si="114"/>
        <v>526.4</v>
      </c>
      <c r="K537" s="1">
        <v>0</v>
      </c>
      <c r="L537" s="1">
        <v>526.4</v>
      </c>
      <c r="M537" s="1">
        <v>526.4</v>
      </c>
      <c r="N537" s="21">
        <v>23</v>
      </c>
      <c r="O537" s="1">
        <f>'форма 3'!C537</f>
        <v>133705.60000000001</v>
      </c>
      <c r="P537" s="1">
        <v>0</v>
      </c>
      <c r="Q537" s="1">
        <v>0</v>
      </c>
      <c r="R537" s="1">
        <v>0</v>
      </c>
      <c r="S537" s="1">
        <f t="shared" si="116"/>
        <v>133705.60000000001</v>
      </c>
      <c r="T537" s="1">
        <v>0</v>
      </c>
      <c r="U537" s="1">
        <f t="shared" ref="U537:U542" si="117">O537/J537</f>
        <v>254</v>
      </c>
      <c r="V537" s="26">
        <v>254</v>
      </c>
      <c r="W537" s="25" t="s">
        <v>371</v>
      </c>
      <c r="X537" s="35">
        <v>1</v>
      </c>
    </row>
    <row r="538" spans="1:24" s="22" customFormat="1" x14ac:dyDescent="0.25">
      <c r="A538" s="39">
        <v>28</v>
      </c>
      <c r="B538" s="19" t="s">
        <v>608</v>
      </c>
      <c r="C538" s="99">
        <v>1951</v>
      </c>
      <c r="D538" s="23">
        <v>1978</v>
      </c>
      <c r="E538" s="23" t="s">
        <v>561</v>
      </c>
      <c r="F538" s="24" t="s">
        <v>328</v>
      </c>
      <c r="G538" s="20">
        <v>2</v>
      </c>
      <c r="H538" s="20">
        <v>1</v>
      </c>
      <c r="I538" s="1">
        <v>950.8</v>
      </c>
      <c r="J538" s="1">
        <f t="shared" si="114"/>
        <v>520.9</v>
      </c>
      <c r="K538" s="1">
        <v>0</v>
      </c>
      <c r="L538" s="1">
        <v>520.9</v>
      </c>
      <c r="M538" s="1">
        <v>520.9</v>
      </c>
      <c r="N538" s="21">
        <v>21</v>
      </c>
      <c r="O538" s="1">
        <f>'форма 3'!C538</f>
        <v>132308.6</v>
      </c>
      <c r="P538" s="1">
        <v>0</v>
      </c>
      <c r="Q538" s="1">
        <v>0</v>
      </c>
      <c r="R538" s="1">
        <v>0</v>
      </c>
      <c r="S538" s="1">
        <f t="shared" si="116"/>
        <v>132308.6</v>
      </c>
      <c r="T538" s="1">
        <v>0</v>
      </c>
      <c r="U538" s="1">
        <f t="shared" si="117"/>
        <v>254</v>
      </c>
      <c r="V538" s="26">
        <v>254</v>
      </c>
      <c r="W538" s="25" t="s">
        <v>371</v>
      </c>
      <c r="X538" s="35">
        <v>1</v>
      </c>
    </row>
    <row r="539" spans="1:24" s="22" customFormat="1" x14ac:dyDescent="0.25">
      <c r="A539" s="39">
        <v>29</v>
      </c>
      <c r="B539" s="19" t="s">
        <v>609</v>
      </c>
      <c r="C539" s="99">
        <v>1953</v>
      </c>
      <c r="D539" s="23">
        <v>1978</v>
      </c>
      <c r="E539" s="23" t="s">
        <v>561</v>
      </c>
      <c r="F539" s="24" t="s">
        <v>328</v>
      </c>
      <c r="G539" s="20">
        <v>3</v>
      </c>
      <c r="H539" s="20">
        <v>2</v>
      </c>
      <c r="I539" s="1">
        <v>1600.5</v>
      </c>
      <c r="J539" s="1">
        <f t="shared" si="114"/>
        <v>1461</v>
      </c>
      <c r="K539" s="1">
        <v>0</v>
      </c>
      <c r="L539" s="1">
        <v>1461</v>
      </c>
      <c r="M539" s="1">
        <v>1206.0999999999999</v>
      </c>
      <c r="N539" s="21">
        <v>65</v>
      </c>
      <c r="O539" s="1">
        <f>'форма 3'!C539</f>
        <v>327264</v>
      </c>
      <c r="P539" s="1">
        <v>0</v>
      </c>
      <c r="Q539" s="1">
        <v>0</v>
      </c>
      <c r="R539" s="1">
        <v>0</v>
      </c>
      <c r="S539" s="1">
        <f t="shared" si="116"/>
        <v>327264</v>
      </c>
      <c r="T539" s="1">
        <v>0</v>
      </c>
      <c r="U539" s="1">
        <f t="shared" si="117"/>
        <v>224</v>
      </c>
      <c r="V539" s="26">
        <v>224</v>
      </c>
      <c r="W539" s="25" t="s">
        <v>371</v>
      </c>
      <c r="X539" s="35">
        <v>1</v>
      </c>
    </row>
    <row r="540" spans="1:24" s="22" customFormat="1" x14ac:dyDescent="0.25">
      <c r="A540" s="39">
        <v>30</v>
      </c>
      <c r="B540" s="19" t="s">
        <v>610</v>
      </c>
      <c r="C540" s="99">
        <v>1951</v>
      </c>
      <c r="D540" s="23">
        <v>1978</v>
      </c>
      <c r="E540" s="23" t="s">
        <v>561</v>
      </c>
      <c r="F540" s="24" t="s">
        <v>328</v>
      </c>
      <c r="G540" s="20">
        <v>2</v>
      </c>
      <c r="H540" s="20">
        <v>1</v>
      </c>
      <c r="I540" s="1">
        <v>960.4</v>
      </c>
      <c r="J540" s="1">
        <f t="shared" si="114"/>
        <v>532.9</v>
      </c>
      <c r="K540" s="1">
        <v>0</v>
      </c>
      <c r="L540" s="1">
        <v>532.9</v>
      </c>
      <c r="M540" s="1">
        <v>532.9</v>
      </c>
      <c r="N540" s="21">
        <v>21</v>
      </c>
      <c r="O540" s="1">
        <f>'форма 3'!C540</f>
        <v>135356.6</v>
      </c>
      <c r="P540" s="1">
        <v>0</v>
      </c>
      <c r="Q540" s="1">
        <v>0</v>
      </c>
      <c r="R540" s="1">
        <v>0</v>
      </c>
      <c r="S540" s="1">
        <f t="shared" si="116"/>
        <v>135356.6</v>
      </c>
      <c r="T540" s="1">
        <v>0</v>
      </c>
      <c r="U540" s="1">
        <f t="shared" si="117"/>
        <v>254</v>
      </c>
      <c r="V540" s="26">
        <v>254</v>
      </c>
      <c r="W540" s="25" t="s">
        <v>371</v>
      </c>
      <c r="X540" s="35">
        <v>1</v>
      </c>
    </row>
    <row r="541" spans="1:24" s="22" customFormat="1" x14ac:dyDescent="0.25">
      <c r="A541" s="39">
        <f>A540+1</f>
        <v>31</v>
      </c>
      <c r="B541" s="19" t="s">
        <v>832</v>
      </c>
      <c r="C541" s="99">
        <v>1953</v>
      </c>
      <c r="D541" s="23">
        <v>1973</v>
      </c>
      <c r="E541" s="23" t="s">
        <v>561</v>
      </c>
      <c r="F541" s="24" t="s">
        <v>328</v>
      </c>
      <c r="G541" s="20">
        <v>3</v>
      </c>
      <c r="H541" s="20">
        <v>2</v>
      </c>
      <c r="I541" s="1">
        <v>1600.5</v>
      </c>
      <c r="J541" s="1">
        <f t="shared" si="114"/>
        <v>1472</v>
      </c>
      <c r="K541" s="1">
        <v>0</v>
      </c>
      <c r="L541" s="1">
        <v>1472</v>
      </c>
      <c r="M541" s="1">
        <v>1472</v>
      </c>
      <c r="N541" s="21">
        <v>51</v>
      </c>
      <c r="O541" s="1">
        <f>'форма 3'!C541</f>
        <v>6959616</v>
      </c>
      <c r="P541" s="1">
        <v>0</v>
      </c>
      <c r="Q541" s="1">
        <v>0</v>
      </c>
      <c r="R541" s="1">
        <v>0</v>
      </c>
      <c r="S541" s="1">
        <f t="shared" si="116"/>
        <v>6959616</v>
      </c>
      <c r="T541" s="1">
        <v>0</v>
      </c>
      <c r="U541" s="1">
        <f t="shared" si="117"/>
        <v>4728</v>
      </c>
      <c r="V541" s="26">
        <f>4629+99</f>
        <v>4728</v>
      </c>
      <c r="W541" s="25" t="s">
        <v>371</v>
      </c>
      <c r="X541" s="35">
        <v>1</v>
      </c>
    </row>
    <row r="542" spans="1:24" s="22" customFormat="1" x14ac:dyDescent="0.25">
      <c r="A542" s="39">
        <f t="shared" ref="A542:A563" si="118">A541+1</f>
        <v>32</v>
      </c>
      <c r="B542" s="19" t="s">
        <v>611</v>
      </c>
      <c r="C542" s="99">
        <v>1951</v>
      </c>
      <c r="D542" s="23">
        <v>1978</v>
      </c>
      <c r="E542" s="23" t="s">
        <v>561</v>
      </c>
      <c r="F542" s="24" t="s">
        <v>328</v>
      </c>
      <c r="G542" s="20">
        <v>2</v>
      </c>
      <c r="H542" s="20">
        <v>2</v>
      </c>
      <c r="I542" s="1">
        <v>1619.6</v>
      </c>
      <c r="J542" s="1">
        <f t="shared" si="114"/>
        <v>884.5</v>
      </c>
      <c r="K542" s="1">
        <v>0</v>
      </c>
      <c r="L542" s="1">
        <v>884.5</v>
      </c>
      <c r="M542" s="1">
        <v>806.5</v>
      </c>
      <c r="N542" s="21">
        <v>46</v>
      </c>
      <c r="O542" s="1">
        <f>'форма 3'!C542</f>
        <v>224663</v>
      </c>
      <c r="P542" s="1">
        <v>0</v>
      </c>
      <c r="Q542" s="1">
        <v>0</v>
      </c>
      <c r="R542" s="1">
        <v>0</v>
      </c>
      <c r="S542" s="1">
        <f t="shared" si="116"/>
        <v>224663</v>
      </c>
      <c r="T542" s="1">
        <v>0</v>
      </c>
      <c r="U542" s="1">
        <f t="shared" si="117"/>
        <v>254</v>
      </c>
      <c r="V542" s="26">
        <v>254</v>
      </c>
      <c r="W542" s="25" t="s">
        <v>371</v>
      </c>
      <c r="X542" s="35">
        <v>1</v>
      </c>
    </row>
    <row r="543" spans="1:24" s="22" customFormat="1" x14ac:dyDescent="0.25">
      <c r="A543" s="39">
        <f t="shared" si="118"/>
        <v>33</v>
      </c>
      <c r="B543" s="19" t="s">
        <v>590</v>
      </c>
      <c r="C543" s="99">
        <v>1951</v>
      </c>
      <c r="D543" s="23">
        <v>1976</v>
      </c>
      <c r="E543" s="23" t="s">
        <v>561</v>
      </c>
      <c r="F543" s="24" t="s">
        <v>328</v>
      </c>
      <c r="G543" s="20">
        <v>2</v>
      </c>
      <c r="H543" s="20">
        <v>2</v>
      </c>
      <c r="I543" s="1">
        <v>964.5</v>
      </c>
      <c r="J543" s="1">
        <f t="shared" si="114"/>
        <v>877.1</v>
      </c>
      <c r="K543" s="1">
        <v>0</v>
      </c>
      <c r="L543" s="1">
        <v>877.1</v>
      </c>
      <c r="M543" s="1">
        <v>877.1</v>
      </c>
      <c r="N543" s="21">
        <v>30</v>
      </c>
      <c r="O543" s="1">
        <f>'форма 3'!C543</f>
        <v>1257761.3999999999</v>
      </c>
      <c r="P543" s="1">
        <v>0</v>
      </c>
      <c r="Q543" s="1">
        <v>0</v>
      </c>
      <c r="R543" s="1">
        <v>0</v>
      </c>
      <c r="S543" s="1">
        <f t="shared" si="116"/>
        <v>1257761.3999999999</v>
      </c>
      <c r="T543" s="1">
        <v>0</v>
      </c>
      <c r="U543" s="1">
        <f t="shared" si="111"/>
        <v>1434</v>
      </c>
      <c r="V543" s="26">
        <v>1434</v>
      </c>
      <c r="W543" s="25" t="s">
        <v>371</v>
      </c>
      <c r="X543" s="35">
        <v>1</v>
      </c>
    </row>
    <row r="544" spans="1:24" s="22" customFormat="1" x14ac:dyDescent="0.25">
      <c r="A544" s="39">
        <f t="shared" si="118"/>
        <v>34</v>
      </c>
      <c r="B544" s="19" t="s">
        <v>612</v>
      </c>
      <c r="C544" s="99">
        <v>1951</v>
      </c>
      <c r="D544" s="23">
        <v>1978</v>
      </c>
      <c r="E544" s="23" t="s">
        <v>561</v>
      </c>
      <c r="F544" s="24" t="s">
        <v>328</v>
      </c>
      <c r="G544" s="20">
        <v>2</v>
      </c>
      <c r="H544" s="20">
        <v>2</v>
      </c>
      <c r="I544" s="1">
        <v>977.4</v>
      </c>
      <c r="J544" s="1">
        <f t="shared" si="114"/>
        <v>889.8</v>
      </c>
      <c r="K544" s="1">
        <v>0</v>
      </c>
      <c r="L544" s="1">
        <v>889.8</v>
      </c>
      <c r="M544" s="1">
        <v>889.8</v>
      </c>
      <c r="N544" s="21">
        <v>37</v>
      </c>
      <c r="O544" s="1">
        <f>'форма 3'!C544</f>
        <v>226009.2</v>
      </c>
      <c r="P544" s="1">
        <v>0</v>
      </c>
      <c r="Q544" s="1">
        <v>0</v>
      </c>
      <c r="R544" s="1">
        <v>0</v>
      </c>
      <c r="S544" s="1">
        <f t="shared" si="116"/>
        <v>226009.2</v>
      </c>
      <c r="T544" s="1">
        <v>0</v>
      </c>
      <c r="U544" s="1">
        <f>O544/J544</f>
        <v>254</v>
      </c>
      <c r="V544" s="26">
        <v>254</v>
      </c>
      <c r="W544" s="25" t="s">
        <v>371</v>
      </c>
      <c r="X544" s="35">
        <v>1</v>
      </c>
    </row>
    <row r="545" spans="1:24" s="22" customFormat="1" x14ac:dyDescent="0.25">
      <c r="A545" s="39">
        <f t="shared" si="118"/>
        <v>35</v>
      </c>
      <c r="B545" s="19" t="s">
        <v>591</v>
      </c>
      <c r="C545" s="99">
        <v>1953</v>
      </c>
      <c r="D545" s="23">
        <v>1967</v>
      </c>
      <c r="E545" s="23" t="s">
        <v>561</v>
      </c>
      <c r="F545" s="24" t="s">
        <v>326</v>
      </c>
      <c r="G545" s="20">
        <v>2</v>
      </c>
      <c r="H545" s="20">
        <v>2</v>
      </c>
      <c r="I545" s="1">
        <v>1538</v>
      </c>
      <c r="J545" s="1">
        <f t="shared" si="114"/>
        <v>899.1</v>
      </c>
      <c r="K545" s="1">
        <v>0</v>
      </c>
      <c r="L545" s="1">
        <v>899.1</v>
      </c>
      <c r="M545" s="1">
        <v>277.10000000000002</v>
      </c>
      <c r="N545" s="21">
        <v>43</v>
      </c>
      <c r="O545" s="1">
        <f>'форма 3'!C545</f>
        <v>1289309.3999999999</v>
      </c>
      <c r="P545" s="1">
        <v>0</v>
      </c>
      <c r="Q545" s="1">
        <v>0</v>
      </c>
      <c r="R545" s="1">
        <v>0</v>
      </c>
      <c r="S545" s="1">
        <f t="shared" si="116"/>
        <v>1289309.3999999999</v>
      </c>
      <c r="T545" s="1">
        <v>0</v>
      </c>
      <c r="U545" s="1">
        <f t="shared" si="111"/>
        <v>1434</v>
      </c>
      <c r="V545" s="1">
        <v>1434</v>
      </c>
      <c r="W545" s="25" t="s">
        <v>371</v>
      </c>
      <c r="X545" s="35">
        <v>1</v>
      </c>
    </row>
    <row r="546" spans="1:24" s="22" customFormat="1" x14ac:dyDescent="0.25">
      <c r="A546" s="39">
        <f t="shared" si="118"/>
        <v>36</v>
      </c>
      <c r="B546" s="19" t="s">
        <v>592</v>
      </c>
      <c r="C546" s="99">
        <v>1957</v>
      </c>
      <c r="D546" s="23">
        <v>1997</v>
      </c>
      <c r="E546" s="23" t="s">
        <v>330</v>
      </c>
      <c r="F546" s="24" t="s">
        <v>328</v>
      </c>
      <c r="G546" s="20">
        <v>4</v>
      </c>
      <c r="H546" s="20">
        <v>4</v>
      </c>
      <c r="I546" s="1">
        <v>4033</v>
      </c>
      <c r="J546" s="1">
        <f t="shared" si="114"/>
        <v>2328</v>
      </c>
      <c r="K546" s="1">
        <v>0</v>
      </c>
      <c r="L546" s="1">
        <v>2328</v>
      </c>
      <c r="M546" s="1">
        <v>2282.6</v>
      </c>
      <c r="N546" s="21">
        <v>110</v>
      </c>
      <c r="O546" s="1">
        <f>'форма 3'!C546</f>
        <v>11006784</v>
      </c>
      <c r="P546" s="1">
        <v>0</v>
      </c>
      <c r="Q546" s="1">
        <v>0</v>
      </c>
      <c r="R546" s="1">
        <v>0</v>
      </c>
      <c r="S546" s="1">
        <f t="shared" si="116"/>
        <v>11006784</v>
      </c>
      <c r="T546" s="1">
        <v>0</v>
      </c>
      <c r="U546" s="1">
        <f t="shared" si="111"/>
        <v>4728</v>
      </c>
      <c r="V546" s="1">
        <v>4728</v>
      </c>
      <c r="W546" s="25" t="s">
        <v>371</v>
      </c>
      <c r="X546" s="35">
        <v>1</v>
      </c>
    </row>
    <row r="547" spans="1:24" s="22" customFormat="1" x14ac:dyDescent="0.25">
      <c r="A547" s="39">
        <f t="shared" si="118"/>
        <v>37</v>
      </c>
      <c r="B547" s="19" t="s">
        <v>593</v>
      </c>
      <c r="C547" s="99">
        <v>1957</v>
      </c>
      <c r="D547" s="23">
        <v>1997</v>
      </c>
      <c r="E547" s="23" t="s">
        <v>330</v>
      </c>
      <c r="F547" s="24" t="s">
        <v>328</v>
      </c>
      <c r="G547" s="20">
        <v>4</v>
      </c>
      <c r="H547" s="20">
        <v>4</v>
      </c>
      <c r="I547" s="1">
        <v>4296</v>
      </c>
      <c r="J547" s="1">
        <f t="shared" si="114"/>
        <v>2350</v>
      </c>
      <c r="K547" s="1">
        <v>0</v>
      </c>
      <c r="L547" s="1">
        <v>2350</v>
      </c>
      <c r="M547" s="1">
        <v>2348.6999999999998</v>
      </c>
      <c r="N547" s="21">
        <v>107</v>
      </c>
      <c r="O547" s="1">
        <f>'форма 3'!C547</f>
        <v>11110800</v>
      </c>
      <c r="P547" s="1">
        <v>0</v>
      </c>
      <c r="Q547" s="1">
        <v>0</v>
      </c>
      <c r="R547" s="1">
        <v>0</v>
      </c>
      <c r="S547" s="1">
        <f t="shared" si="116"/>
        <v>11110800</v>
      </c>
      <c r="T547" s="1">
        <v>0</v>
      </c>
      <c r="U547" s="1">
        <f t="shared" si="111"/>
        <v>4728</v>
      </c>
      <c r="V547" s="1">
        <v>4728</v>
      </c>
      <c r="W547" s="25" t="s">
        <v>371</v>
      </c>
      <c r="X547" s="35">
        <v>1</v>
      </c>
    </row>
    <row r="548" spans="1:24" s="22" customFormat="1" x14ac:dyDescent="0.25">
      <c r="A548" s="39">
        <f t="shared" si="118"/>
        <v>38</v>
      </c>
      <c r="B548" s="19" t="s">
        <v>613</v>
      </c>
      <c r="C548" s="99">
        <v>1958</v>
      </c>
      <c r="D548" s="23"/>
      <c r="E548" s="23"/>
      <c r="F548" s="24" t="s">
        <v>327</v>
      </c>
      <c r="G548" s="20">
        <v>4</v>
      </c>
      <c r="H548" s="20">
        <v>4</v>
      </c>
      <c r="I548" s="1">
        <v>4156</v>
      </c>
      <c r="J548" s="1">
        <f t="shared" si="114"/>
        <v>2320</v>
      </c>
      <c r="K548" s="1">
        <v>0</v>
      </c>
      <c r="L548" s="1">
        <v>2320</v>
      </c>
      <c r="M548" s="1">
        <v>2298.8200000000002</v>
      </c>
      <c r="N548" s="21">
        <v>98</v>
      </c>
      <c r="O548" s="1">
        <f>'форма 3'!C548</f>
        <v>489520</v>
      </c>
      <c r="P548" s="1">
        <v>0</v>
      </c>
      <c r="Q548" s="1">
        <v>0</v>
      </c>
      <c r="R548" s="1">
        <v>0</v>
      </c>
      <c r="S548" s="1">
        <f t="shared" si="116"/>
        <v>489520</v>
      </c>
      <c r="T548" s="1">
        <v>0</v>
      </c>
      <c r="U548" s="1">
        <f>O548/J548</f>
        <v>211</v>
      </c>
      <c r="V548" s="1">
        <v>211</v>
      </c>
      <c r="W548" s="25" t="s">
        <v>371</v>
      </c>
      <c r="X548" s="35">
        <v>1</v>
      </c>
    </row>
    <row r="549" spans="1:24" s="22" customFormat="1" x14ac:dyDescent="0.25">
      <c r="A549" s="39">
        <f t="shared" si="118"/>
        <v>39</v>
      </c>
      <c r="B549" s="19" t="s">
        <v>614</v>
      </c>
      <c r="C549" s="99">
        <v>1958</v>
      </c>
      <c r="D549" s="23"/>
      <c r="E549" s="23"/>
      <c r="F549" s="24" t="s">
        <v>327</v>
      </c>
      <c r="G549" s="20">
        <v>4</v>
      </c>
      <c r="H549" s="20">
        <v>4</v>
      </c>
      <c r="I549" s="1">
        <v>5405</v>
      </c>
      <c r="J549" s="1">
        <f t="shared" si="114"/>
        <v>2953.7</v>
      </c>
      <c r="K549" s="1">
        <v>0</v>
      </c>
      <c r="L549" s="1">
        <v>2953.7</v>
      </c>
      <c r="M549" s="1">
        <v>2739.6</v>
      </c>
      <c r="N549" s="21">
        <v>91</v>
      </c>
      <c r="O549" s="1">
        <f>'форма 3'!C549</f>
        <v>218573.8</v>
      </c>
      <c r="P549" s="1">
        <v>0</v>
      </c>
      <c r="Q549" s="1">
        <v>0</v>
      </c>
      <c r="R549" s="1">
        <v>0</v>
      </c>
      <c r="S549" s="1">
        <f t="shared" si="116"/>
        <v>218573.8</v>
      </c>
      <c r="T549" s="1">
        <v>0</v>
      </c>
      <c r="U549" s="1">
        <f>O549/J549</f>
        <v>74</v>
      </c>
      <c r="V549" s="1">
        <v>74</v>
      </c>
      <c r="W549" s="25" t="s">
        <v>371</v>
      </c>
      <c r="X549" s="35">
        <v>1</v>
      </c>
    </row>
    <row r="550" spans="1:24" s="22" customFormat="1" x14ac:dyDescent="0.25">
      <c r="A550" s="39">
        <f t="shared" si="118"/>
        <v>40</v>
      </c>
      <c r="B550" s="19" t="s">
        <v>615</v>
      </c>
      <c r="C550" s="99">
        <v>1958</v>
      </c>
      <c r="D550" s="23"/>
      <c r="E550" s="23"/>
      <c r="F550" s="24" t="s">
        <v>327</v>
      </c>
      <c r="G550" s="20">
        <v>4</v>
      </c>
      <c r="H550" s="20">
        <v>4</v>
      </c>
      <c r="I550" s="1">
        <v>3388</v>
      </c>
      <c r="J550" s="1">
        <f t="shared" si="114"/>
        <v>2015.8</v>
      </c>
      <c r="K550" s="1">
        <v>90.7</v>
      </c>
      <c r="L550" s="1">
        <v>1925.1</v>
      </c>
      <c r="M550" s="1">
        <v>1718.83</v>
      </c>
      <c r="N550" s="21">
        <v>90</v>
      </c>
      <c r="O550" s="1">
        <f>'форма 3'!C550</f>
        <v>425333.8</v>
      </c>
      <c r="P550" s="1">
        <v>0</v>
      </c>
      <c r="Q550" s="1">
        <v>0</v>
      </c>
      <c r="R550" s="1">
        <v>0</v>
      </c>
      <c r="S550" s="1">
        <f t="shared" si="116"/>
        <v>425333.8</v>
      </c>
      <c r="T550" s="1">
        <v>0</v>
      </c>
      <c r="U550" s="1">
        <f>O550/J550</f>
        <v>211</v>
      </c>
      <c r="V550" s="1">
        <v>211</v>
      </c>
      <c r="W550" s="25" t="s">
        <v>371</v>
      </c>
      <c r="X550" s="35">
        <v>1</v>
      </c>
    </row>
    <row r="551" spans="1:24" s="22" customFormat="1" x14ac:dyDescent="0.25">
      <c r="A551" s="39">
        <f t="shared" si="118"/>
        <v>41</v>
      </c>
      <c r="B551" s="19" t="s">
        <v>594</v>
      </c>
      <c r="C551" s="99">
        <v>1955</v>
      </c>
      <c r="D551" s="23">
        <v>1967</v>
      </c>
      <c r="E551" s="23" t="s">
        <v>561</v>
      </c>
      <c r="F551" s="24" t="s">
        <v>326</v>
      </c>
      <c r="G551" s="20">
        <v>2</v>
      </c>
      <c r="H551" s="20">
        <v>1</v>
      </c>
      <c r="I551" s="1">
        <v>882</v>
      </c>
      <c r="J551" s="1">
        <f t="shared" ref="J551:J563" si="119">SUM(K551:L551)</f>
        <v>486</v>
      </c>
      <c r="K551" s="1">
        <v>0</v>
      </c>
      <c r="L551" s="1">
        <v>486</v>
      </c>
      <c r="M551" s="1">
        <v>396.8</v>
      </c>
      <c r="N551" s="21">
        <v>33</v>
      </c>
      <c r="O551" s="1">
        <f>'форма 3'!C551</f>
        <v>3434076</v>
      </c>
      <c r="P551" s="1">
        <v>0</v>
      </c>
      <c r="Q551" s="1">
        <v>0</v>
      </c>
      <c r="R551" s="1">
        <v>0</v>
      </c>
      <c r="S551" s="1">
        <f t="shared" ref="S551:S563" si="120">O551-P551-Q551-R551-T551</f>
        <v>3434076</v>
      </c>
      <c r="T551" s="1">
        <v>0</v>
      </c>
      <c r="U551" s="1">
        <f t="shared" si="111"/>
        <v>7066</v>
      </c>
      <c r="V551" s="26">
        <v>7066</v>
      </c>
      <c r="W551" s="25" t="s">
        <v>371</v>
      </c>
      <c r="X551" s="35">
        <v>1</v>
      </c>
    </row>
    <row r="552" spans="1:24" s="22" customFormat="1" x14ac:dyDescent="0.25">
      <c r="A552" s="39">
        <f t="shared" si="118"/>
        <v>42</v>
      </c>
      <c r="B552" s="19" t="s">
        <v>616</v>
      </c>
      <c r="C552" s="99">
        <v>1954</v>
      </c>
      <c r="D552" s="23">
        <v>1968</v>
      </c>
      <c r="E552" s="23" t="s">
        <v>561</v>
      </c>
      <c r="F552" s="24" t="s">
        <v>326</v>
      </c>
      <c r="G552" s="20">
        <v>2</v>
      </c>
      <c r="H552" s="20">
        <v>1</v>
      </c>
      <c r="I552" s="1">
        <v>898</v>
      </c>
      <c r="J552" s="1">
        <f>SUM(K552:L552)</f>
        <v>491.4</v>
      </c>
      <c r="K552" s="1">
        <v>0</v>
      </c>
      <c r="L552" s="1">
        <v>491.4</v>
      </c>
      <c r="M552" s="1">
        <v>461.9</v>
      </c>
      <c r="N552" s="21">
        <v>27</v>
      </c>
      <c r="O552" s="1">
        <f>'форма 3'!C552</f>
        <v>124815.6</v>
      </c>
      <c r="P552" s="1">
        <v>0</v>
      </c>
      <c r="Q552" s="1">
        <v>0</v>
      </c>
      <c r="R552" s="1">
        <v>0</v>
      </c>
      <c r="S552" s="1">
        <f>O552-P552-Q552-R552-T552</f>
        <v>124815.6</v>
      </c>
      <c r="T552" s="1">
        <v>0</v>
      </c>
      <c r="U552" s="1">
        <f>O552/J552</f>
        <v>254</v>
      </c>
      <c r="V552" s="26">
        <v>254</v>
      </c>
      <c r="W552" s="25" t="s">
        <v>371</v>
      </c>
      <c r="X552" s="35">
        <v>1</v>
      </c>
    </row>
    <row r="553" spans="1:24" s="22" customFormat="1" x14ac:dyDescent="0.25">
      <c r="A553" s="39">
        <f t="shared" si="118"/>
        <v>43</v>
      </c>
      <c r="B553" s="19" t="s">
        <v>617</v>
      </c>
      <c r="C553" s="99">
        <v>1958</v>
      </c>
      <c r="D553" s="23">
        <v>1994</v>
      </c>
      <c r="E553" s="23" t="s">
        <v>330</v>
      </c>
      <c r="F553" s="24" t="s">
        <v>327</v>
      </c>
      <c r="G553" s="20">
        <v>4</v>
      </c>
      <c r="H553" s="20">
        <v>5</v>
      </c>
      <c r="I553" s="1">
        <v>7156</v>
      </c>
      <c r="J553" s="1">
        <f>SUM(K553:L553)</f>
        <v>4297.8</v>
      </c>
      <c r="K553" s="1">
        <v>0</v>
      </c>
      <c r="L553" s="1">
        <v>4297.8</v>
      </c>
      <c r="M553" s="1">
        <v>3971.67</v>
      </c>
      <c r="N553" s="21">
        <v>193</v>
      </c>
      <c r="O553" s="1">
        <f>'форма 3'!C553</f>
        <v>906835.8</v>
      </c>
      <c r="P553" s="1">
        <v>0</v>
      </c>
      <c r="Q553" s="1">
        <v>0</v>
      </c>
      <c r="R553" s="1">
        <v>0</v>
      </c>
      <c r="S553" s="1">
        <f>O553-P553-Q553-R553-T553</f>
        <v>906835.8</v>
      </c>
      <c r="T553" s="1">
        <v>0</v>
      </c>
      <c r="U553" s="1">
        <f>O553/J553</f>
        <v>211</v>
      </c>
      <c r="V553" s="26">
        <v>211</v>
      </c>
      <c r="W553" s="25" t="s">
        <v>371</v>
      </c>
      <c r="X553" s="35">
        <v>1</v>
      </c>
    </row>
    <row r="554" spans="1:24" s="22" customFormat="1" x14ac:dyDescent="0.25">
      <c r="A554" s="39">
        <f t="shared" si="118"/>
        <v>44</v>
      </c>
      <c r="B554" s="19" t="s">
        <v>618</v>
      </c>
      <c r="C554" s="99">
        <v>1958</v>
      </c>
      <c r="D554" s="23">
        <v>1996</v>
      </c>
      <c r="E554" s="23" t="s">
        <v>327</v>
      </c>
      <c r="F554" s="24" t="s">
        <v>327</v>
      </c>
      <c r="G554" s="20">
        <v>4</v>
      </c>
      <c r="H554" s="20">
        <v>4</v>
      </c>
      <c r="I554" s="1">
        <v>5213</v>
      </c>
      <c r="J554" s="1">
        <f>SUM(K554:L554)</f>
        <v>2935.1</v>
      </c>
      <c r="K554" s="1">
        <v>0</v>
      </c>
      <c r="L554" s="1">
        <v>2935.1</v>
      </c>
      <c r="M554" s="1">
        <v>2872.9</v>
      </c>
      <c r="N554" s="21">
        <v>129</v>
      </c>
      <c r="O554" s="1">
        <f>'форма 3'!C554</f>
        <v>619306.1</v>
      </c>
      <c r="P554" s="1">
        <v>0</v>
      </c>
      <c r="Q554" s="1">
        <v>0</v>
      </c>
      <c r="R554" s="1">
        <v>0</v>
      </c>
      <c r="S554" s="1">
        <f>O554-P554-Q554-R554-T554</f>
        <v>619306.1</v>
      </c>
      <c r="T554" s="1">
        <v>0</v>
      </c>
      <c r="U554" s="1">
        <f>O554/J554</f>
        <v>211</v>
      </c>
      <c r="V554" s="26">
        <v>211</v>
      </c>
      <c r="W554" s="25" t="s">
        <v>371</v>
      </c>
      <c r="X554" s="35">
        <v>1</v>
      </c>
    </row>
    <row r="555" spans="1:24" s="22" customFormat="1" x14ac:dyDescent="0.25">
      <c r="A555" s="39">
        <f t="shared" si="118"/>
        <v>45</v>
      </c>
      <c r="B555" s="19" t="s">
        <v>619</v>
      </c>
      <c r="C555" s="99">
        <v>1958</v>
      </c>
      <c r="D555" s="23">
        <v>1996</v>
      </c>
      <c r="E555" s="23" t="s">
        <v>330</v>
      </c>
      <c r="F555" s="24" t="s">
        <v>327</v>
      </c>
      <c r="G555" s="20">
        <v>4</v>
      </c>
      <c r="H555" s="20">
        <v>4</v>
      </c>
      <c r="I555" s="1">
        <v>5255</v>
      </c>
      <c r="J555" s="1">
        <f>SUM(K555:L555)</f>
        <v>2955.7</v>
      </c>
      <c r="K555" s="1">
        <v>0</v>
      </c>
      <c r="L555" s="1">
        <v>2955.7</v>
      </c>
      <c r="M555" s="1">
        <v>2955.7</v>
      </c>
      <c r="N555" s="21">
        <v>109</v>
      </c>
      <c r="O555" s="1">
        <f>'форма 3'!C555</f>
        <v>623652.69999999995</v>
      </c>
      <c r="P555" s="1">
        <v>0</v>
      </c>
      <c r="Q555" s="1">
        <v>0</v>
      </c>
      <c r="R555" s="1">
        <v>0</v>
      </c>
      <c r="S555" s="1">
        <f>O555-P555-Q555-R555-T555</f>
        <v>623652.69999999995</v>
      </c>
      <c r="T555" s="1">
        <v>0</v>
      </c>
      <c r="U555" s="1">
        <f>O555/J555</f>
        <v>211</v>
      </c>
      <c r="V555" s="26">
        <v>211</v>
      </c>
      <c r="W555" s="25" t="s">
        <v>371</v>
      </c>
      <c r="X555" s="35">
        <v>1</v>
      </c>
    </row>
    <row r="556" spans="1:24" s="22" customFormat="1" x14ac:dyDescent="0.25">
      <c r="A556" s="39">
        <f t="shared" si="118"/>
        <v>46</v>
      </c>
      <c r="B556" s="19" t="s">
        <v>620</v>
      </c>
      <c r="C556" s="99">
        <v>1955</v>
      </c>
      <c r="D556" s="23">
        <v>1968</v>
      </c>
      <c r="E556" s="23" t="s">
        <v>561</v>
      </c>
      <c r="F556" s="24" t="s">
        <v>326</v>
      </c>
      <c r="G556" s="20">
        <v>2</v>
      </c>
      <c r="H556" s="20">
        <v>1</v>
      </c>
      <c r="I556" s="1">
        <v>975</v>
      </c>
      <c r="J556" s="1">
        <f>SUM(K556:L556)</f>
        <v>483.4</v>
      </c>
      <c r="K556" s="1">
        <v>0</v>
      </c>
      <c r="L556" s="1">
        <v>483.4</v>
      </c>
      <c r="M556" s="1">
        <v>311.82</v>
      </c>
      <c r="N556" s="21">
        <v>38</v>
      </c>
      <c r="O556" s="1">
        <f>'форма 3'!C556</f>
        <v>35771.599999999999</v>
      </c>
      <c r="P556" s="1">
        <v>0</v>
      </c>
      <c r="Q556" s="1">
        <v>0</v>
      </c>
      <c r="R556" s="1">
        <v>0</v>
      </c>
      <c r="S556" s="1">
        <f>O556-P556-Q556-R556-T556</f>
        <v>35771.599999999999</v>
      </c>
      <c r="T556" s="1">
        <v>0</v>
      </c>
      <c r="U556" s="1">
        <f>O556/J556</f>
        <v>74</v>
      </c>
      <c r="V556" s="26">
        <v>74</v>
      </c>
      <c r="W556" s="25" t="s">
        <v>371</v>
      </c>
      <c r="X556" s="35">
        <v>1</v>
      </c>
    </row>
    <row r="557" spans="1:24" s="22" customFormat="1" x14ac:dyDescent="0.25">
      <c r="A557" s="39">
        <f t="shared" si="118"/>
        <v>47</v>
      </c>
      <c r="B557" s="19" t="s">
        <v>596</v>
      </c>
      <c r="C557" s="99">
        <v>1957</v>
      </c>
      <c r="D557" s="23">
        <v>1999</v>
      </c>
      <c r="E557" s="23" t="s">
        <v>327</v>
      </c>
      <c r="F557" s="24" t="s">
        <v>326</v>
      </c>
      <c r="G557" s="20">
        <v>2</v>
      </c>
      <c r="H557" s="20">
        <v>1</v>
      </c>
      <c r="I557" s="1">
        <v>905.5</v>
      </c>
      <c r="J557" s="1">
        <f t="shared" si="119"/>
        <v>525</v>
      </c>
      <c r="K557" s="1">
        <v>0</v>
      </c>
      <c r="L557" s="1">
        <v>525</v>
      </c>
      <c r="M557" s="1">
        <v>385.6</v>
      </c>
      <c r="N557" s="21">
        <v>24</v>
      </c>
      <c r="O557" s="1">
        <f>'форма 3'!C557</f>
        <v>3709650</v>
      </c>
      <c r="P557" s="1">
        <v>0</v>
      </c>
      <c r="Q557" s="1">
        <v>0</v>
      </c>
      <c r="R557" s="1">
        <v>0</v>
      </c>
      <c r="S557" s="1">
        <f t="shared" si="120"/>
        <v>3709650</v>
      </c>
      <c r="T557" s="1">
        <v>0</v>
      </c>
      <c r="U557" s="1">
        <f t="shared" si="111"/>
        <v>7066</v>
      </c>
      <c r="V557" s="26">
        <v>7066</v>
      </c>
      <c r="W557" s="25" t="s">
        <v>371</v>
      </c>
      <c r="X557" s="35">
        <v>1</v>
      </c>
    </row>
    <row r="558" spans="1:24" s="22" customFormat="1" x14ac:dyDescent="0.25">
      <c r="A558" s="39">
        <f t="shared" si="118"/>
        <v>48</v>
      </c>
      <c r="B558" s="19" t="s">
        <v>597</v>
      </c>
      <c r="C558" s="99">
        <v>1957</v>
      </c>
      <c r="D558" s="23">
        <v>1996</v>
      </c>
      <c r="E558" s="23" t="s">
        <v>327</v>
      </c>
      <c r="F558" s="24" t="s">
        <v>326</v>
      </c>
      <c r="G558" s="20">
        <v>2</v>
      </c>
      <c r="H558" s="20">
        <v>2</v>
      </c>
      <c r="I558" s="1">
        <v>531.6</v>
      </c>
      <c r="J558" s="1">
        <f t="shared" si="119"/>
        <v>485.6</v>
      </c>
      <c r="K558" s="1">
        <v>0</v>
      </c>
      <c r="L558" s="1">
        <v>485.6</v>
      </c>
      <c r="M558" s="1">
        <v>246.7</v>
      </c>
      <c r="N558" s="21">
        <v>27</v>
      </c>
      <c r="O558" s="1">
        <f>'форма 3'!C558</f>
        <v>433640.8</v>
      </c>
      <c r="P558" s="1">
        <v>0</v>
      </c>
      <c r="Q558" s="1">
        <v>0</v>
      </c>
      <c r="R558" s="1">
        <v>0</v>
      </c>
      <c r="S558" s="1">
        <f t="shared" si="120"/>
        <v>433640.8</v>
      </c>
      <c r="T558" s="1">
        <v>0</v>
      </c>
      <c r="U558" s="1">
        <f t="shared" si="111"/>
        <v>893</v>
      </c>
      <c r="V558" s="26">
        <v>893</v>
      </c>
      <c r="W558" s="25" t="s">
        <v>371</v>
      </c>
      <c r="X558" s="35">
        <v>1</v>
      </c>
    </row>
    <row r="559" spans="1:24" s="22" customFormat="1" x14ac:dyDescent="0.25">
      <c r="A559" s="39">
        <f t="shared" si="118"/>
        <v>49</v>
      </c>
      <c r="B559" s="19" t="s">
        <v>598</v>
      </c>
      <c r="C559" s="99">
        <v>1957</v>
      </c>
      <c r="D559" s="23">
        <v>1995</v>
      </c>
      <c r="E559" s="23" t="s">
        <v>327</v>
      </c>
      <c r="F559" s="24" t="s">
        <v>326</v>
      </c>
      <c r="G559" s="20">
        <v>2</v>
      </c>
      <c r="H559" s="20">
        <v>2</v>
      </c>
      <c r="I559" s="1">
        <v>531.6</v>
      </c>
      <c r="J559" s="1">
        <f t="shared" si="119"/>
        <v>476</v>
      </c>
      <c r="K559" s="1">
        <v>0</v>
      </c>
      <c r="L559" s="1">
        <v>476</v>
      </c>
      <c r="M559" s="1">
        <v>344.6</v>
      </c>
      <c r="N559" s="21">
        <v>23</v>
      </c>
      <c r="O559" s="1">
        <f>'форма 3'!C559</f>
        <v>3416252</v>
      </c>
      <c r="P559" s="1">
        <v>0</v>
      </c>
      <c r="Q559" s="1">
        <v>0</v>
      </c>
      <c r="R559" s="1">
        <v>0</v>
      </c>
      <c r="S559" s="1">
        <f t="shared" si="120"/>
        <v>3416252</v>
      </c>
      <c r="T559" s="1">
        <v>0</v>
      </c>
      <c r="U559" s="1">
        <f t="shared" si="111"/>
        <v>7177</v>
      </c>
      <c r="V559" s="26">
        <v>7177</v>
      </c>
      <c r="W559" s="25" t="s">
        <v>371</v>
      </c>
      <c r="X559" s="35">
        <v>1</v>
      </c>
    </row>
    <row r="560" spans="1:24" s="22" customFormat="1" x14ac:dyDescent="0.25">
      <c r="A560" s="39">
        <f t="shared" si="118"/>
        <v>50</v>
      </c>
      <c r="B560" s="19" t="s">
        <v>599</v>
      </c>
      <c r="C560" s="99">
        <v>1957</v>
      </c>
      <c r="D560" s="23">
        <v>1996</v>
      </c>
      <c r="E560" s="23" t="s">
        <v>327</v>
      </c>
      <c r="F560" s="24" t="s">
        <v>326</v>
      </c>
      <c r="G560" s="20">
        <v>2</v>
      </c>
      <c r="H560" s="20">
        <v>2</v>
      </c>
      <c r="I560" s="1">
        <v>481.3</v>
      </c>
      <c r="J560" s="1">
        <f t="shared" si="119"/>
        <v>432.5</v>
      </c>
      <c r="K560" s="1">
        <v>0</v>
      </c>
      <c r="L560" s="1">
        <v>432.5</v>
      </c>
      <c r="M560" s="1">
        <v>383.7</v>
      </c>
      <c r="N560" s="21">
        <v>19</v>
      </c>
      <c r="O560" s="1">
        <f>'форма 3'!C560</f>
        <v>386222.5</v>
      </c>
      <c r="P560" s="1">
        <v>0</v>
      </c>
      <c r="Q560" s="1">
        <v>0</v>
      </c>
      <c r="R560" s="1">
        <v>0</v>
      </c>
      <c r="S560" s="1">
        <f t="shared" si="120"/>
        <v>386222.5</v>
      </c>
      <c r="T560" s="1">
        <v>0</v>
      </c>
      <c r="U560" s="1">
        <f t="shared" si="111"/>
        <v>893</v>
      </c>
      <c r="V560" s="26">
        <v>893</v>
      </c>
      <c r="W560" s="25" t="s">
        <v>371</v>
      </c>
      <c r="X560" s="35">
        <v>1</v>
      </c>
    </row>
    <row r="561" spans="1:24" s="22" customFormat="1" x14ac:dyDescent="0.25">
      <c r="A561" s="39">
        <f t="shared" si="118"/>
        <v>51</v>
      </c>
      <c r="B561" s="19" t="s">
        <v>600</v>
      </c>
      <c r="C561" s="99">
        <v>1957</v>
      </c>
      <c r="D561" s="23">
        <v>1995</v>
      </c>
      <c r="E561" s="23" t="s">
        <v>327</v>
      </c>
      <c r="F561" s="24" t="s">
        <v>326</v>
      </c>
      <c r="G561" s="20">
        <v>2</v>
      </c>
      <c r="H561" s="20">
        <v>2</v>
      </c>
      <c r="I561" s="1">
        <v>471.9</v>
      </c>
      <c r="J561" s="1">
        <f t="shared" si="119"/>
        <v>424.9</v>
      </c>
      <c r="K561" s="1">
        <v>0</v>
      </c>
      <c r="L561" s="1">
        <v>424.9</v>
      </c>
      <c r="M561" s="1">
        <v>319</v>
      </c>
      <c r="N561" s="21">
        <v>17</v>
      </c>
      <c r="O561" s="1">
        <f>'форма 3'!C561</f>
        <v>379435.7</v>
      </c>
      <c r="P561" s="1">
        <v>0</v>
      </c>
      <c r="Q561" s="1">
        <v>0</v>
      </c>
      <c r="R561" s="1">
        <v>0</v>
      </c>
      <c r="S561" s="1">
        <f t="shared" si="120"/>
        <v>379435.7</v>
      </c>
      <c r="T561" s="1">
        <v>0</v>
      </c>
      <c r="U561" s="1">
        <f t="shared" si="111"/>
        <v>893</v>
      </c>
      <c r="V561" s="26">
        <v>893</v>
      </c>
      <c r="W561" s="25" t="s">
        <v>371</v>
      </c>
      <c r="X561" s="35">
        <v>1</v>
      </c>
    </row>
    <row r="562" spans="1:24" s="22" customFormat="1" x14ac:dyDescent="0.25">
      <c r="A562" s="39">
        <f t="shared" si="118"/>
        <v>52</v>
      </c>
      <c r="B562" s="19" t="s">
        <v>601</v>
      </c>
      <c r="C562" s="99">
        <v>1956</v>
      </c>
      <c r="D562" s="23">
        <v>1995</v>
      </c>
      <c r="E562" s="23" t="s">
        <v>327</v>
      </c>
      <c r="F562" s="24" t="s">
        <v>326</v>
      </c>
      <c r="G562" s="20">
        <v>2</v>
      </c>
      <c r="H562" s="20">
        <v>2</v>
      </c>
      <c r="I562" s="1">
        <v>341.69</v>
      </c>
      <c r="J562" s="1">
        <f t="shared" si="119"/>
        <v>315.08999999999997</v>
      </c>
      <c r="K562" s="1">
        <v>0</v>
      </c>
      <c r="L562" s="1">
        <v>315.08999999999997</v>
      </c>
      <c r="M562" s="1">
        <v>282.29000000000002</v>
      </c>
      <c r="N562" s="21">
        <v>18</v>
      </c>
      <c r="O562" s="1">
        <f>'форма 3'!C562</f>
        <v>281375.37</v>
      </c>
      <c r="P562" s="1">
        <v>0</v>
      </c>
      <c r="Q562" s="1">
        <v>0</v>
      </c>
      <c r="R562" s="1">
        <v>0</v>
      </c>
      <c r="S562" s="1">
        <f t="shared" si="120"/>
        <v>281375.37</v>
      </c>
      <c r="T562" s="1">
        <v>0</v>
      </c>
      <c r="U562" s="1">
        <f t="shared" si="111"/>
        <v>893</v>
      </c>
      <c r="V562" s="26">
        <v>893</v>
      </c>
      <c r="W562" s="25" t="s">
        <v>371</v>
      </c>
      <c r="X562" s="35">
        <v>1</v>
      </c>
    </row>
    <row r="563" spans="1:24" s="22" customFormat="1" x14ac:dyDescent="0.25">
      <c r="A563" s="39">
        <f t="shared" si="118"/>
        <v>53</v>
      </c>
      <c r="B563" s="19" t="s">
        <v>595</v>
      </c>
      <c r="C563" s="99">
        <v>1930</v>
      </c>
      <c r="D563" s="23">
        <v>1995</v>
      </c>
      <c r="E563" s="23" t="s">
        <v>327</v>
      </c>
      <c r="F563" s="24" t="s">
        <v>326</v>
      </c>
      <c r="G563" s="20">
        <v>2</v>
      </c>
      <c r="H563" s="20">
        <v>2</v>
      </c>
      <c r="I563" s="1">
        <v>675.65</v>
      </c>
      <c r="J563" s="1">
        <f t="shared" si="119"/>
        <v>536.63</v>
      </c>
      <c r="K563" s="1">
        <v>0</v>
      </c>
      <c r="L563" s="1">
        <v>536.63</v>
      </c>
      <c r="M563" s="1">
        <v>442.03</v>
      </c>
      <c r="N563" s="21">
        <v>38</v>
      </c>
      <c r="O563" s="1">
        <f>'форма 3'!C563</f>
        <v>245776.54</v>
      </c>
      <c r="P563" s="1">
        <v>0</v>
      </c>
      <c r="Q563" s="1">
        <v>0</v>
      </c>
      <c r="R563" s="1">
        <v>0</v>
      </c>
      <c r="S563" s="1">
        <f t="shared" si="120"/>
        <v>245776.54</v>
      </c>
      <c r="T563" s="1">
        <v>0</v>
      </c>
      <c r="U563" s="1">
        <f t="shared" si="111"/>
        <v>458</v>
      </c>
      <c r="V563" s="26">
        <v>458</v>
      </c>
      <c r="W563" s="25" t="s">
        <v>371</v>
      </c>
      <c r="X563" s="35">
        <v>1</v>
      </c>
    </row>
    <row r="564" spans="1:24" s="22" customFormat="1" x14ac:dyDescent="0.25">
      <c r="A564" s="201" t="s">
        <v>29</v>
      </c>
      <c r="B564" s="201"/>
      <c r="C564" s="27" t="s">
        <v>16</v>
      </c>
      <c r="D564" s="27" t="s">
        <v>16</v>
      </c>
      <c r="E564" s="27" t="s">
        <v>16</v>
      </c>
      <c r="F564" s="27" t="s">
        <v>16</v>
      </c>
      <c r="G564" s="27" t="s">
        <v>16</v>
      </c>
      <c r="H564" s="27" t="s">
        <v>16</v>
      </c>
      <c r="I564" s="28">
        <f>SUM(I565:I577)</f>
        <v>83164.399999999994</v>
      </c>
      <c r="J564" s="29">
        <f t="shared" ref="J564:T564" si="121">SUM(J565:J577)</f>
        <v>69401.850000000006</v>
      </c>
      <c r="K564" s="29">
        <f t="shared" si="121"/>
        <v>1046.8</v>
      </c>
      <c r="L564" s="29">
        <f t="shared" si="121"/>
        <v>68355.05</v>
      </c>
      <c r="M564" s="29">
        <f t="shared" si="121"/>
        <v>67186.350000000006</v>
      </c>
      <c r="N564" s="30">
        <f t="shared" si="121"/>
        <v>3129</v>
      </c>
      <c r="O564" s="29">
        <f t="shared" si="121"/>
        <v>55070672.829999998</v>
      </c>
      <c r="P564" s="29">
        <f t="shared" si="121"/>
        <v>0</v>
      </c>
      <c r="Q564" s="29">
        <f t="shared" si="121"/>
        <v>0</v>
      </c>
      <c r="R564" s="29">
        <f t="shared" si="121"/>
        <v>0</v>
      </c>
      <c r="S564" s="29">
        <f t="shared" si="121"/>
        <v>55070672.829999998</v>
      </c>
      <c r="T564" s="1">
        <f t="shared" si="121"/>
        <v>0</v>
      </c>
      <c r="U564" s="1" t="s">
        <v>16</v>
      </c>
      <c r="V564" s="1" t="s">
        <v>16</v>
      </c>
      <c r="W564" s="1" t="s">
        <v>16</v>
      </c>
      <c r="X564" s="1" t="s">
        <v>16</v>
      </c>
    </row>
    <row r="565" spans="1:24" s="22" customFormat="1" x14ac:dyDescent="0.25">
      <c r="A565" s="112">
        <v>1</v>
      </c>
      <c r="B565" s="2" t="s">
        <v>625</v>
      </c>
      <c r="C565" s="27">
        <v>1972</v>
      </c>
      <c r="D565" s="27">
        <v>2008</v>
      </c>
      <c r="E565" s="27" t="s">
        <v>636</v>
      </c>
      <c r="F565" s="24" t="s">
        <v>325</v>
      </c>
      <c r="G565" s="27">
        <v>2</v>
      </c>
      <c r="H565" s="27">
        <v>1</v>
      </c>
      <c r="I565" s="28">
        <v>396.5</v>
      </c>
      <c r="J565" s="1">
        <f t="shared" ref="J565:J577" si="122">SUM(K565:L565)</f>
        <v>374.5</v>
      </c>
      <c r="K565" s="29">
        <v>0</v>
      </c>
      <c r="L565" s="29">
        <v>374.5</v>
      </c>
      <c r="M565" s="29">
        <v>374.5</v>
      </c>
      <c r="N565" s="30">
        <v>23</v>
      </c>
      <c r="O565" s="1">
        <f>'форма 3'!C565</f>
        <v>11984</v>
      </c>
      <c r="P565" s="29">
        <v>0</v>
      </c>
      <c r="Q565" s="29">
        <v>0</v>
      </c>
      <c r="R565" s="29">
        <v>0</v>
      </c>
      <c r="S565" s="1">
        <f t="shared" ref="S565:S570" si="123">O565-P565-Q565-R565-T565</f>
        <v>11984</v>
      </c>
      <c r="T565" s="1">
        <v>0</v>
      </c>
      <c r="U565" s="1">
        <f t="shared" ref="U565:U577" si="124">O565/J565</f>
        <v>32</v>
      </c>
      <c r="V565" s="1">
        <v>32</v>
      </c>
      <c r="W565" s="25" t="s">
        <v>371</v>
      </c>
      <c r="X565" s="21">
        <v>1</v>
      </c>
    </row>
    <row r="566" spans="1:24" s="22" customFormat="1" x14ac:dyDescent="0.25">
      <c r="A566" s="112">
        <v>2</v>
      </c>
      <c r="B566" s="2" t="s">
        <v>626</v>
      </c>
      <c r="C566" s="27">
        <v>1972</v>
      </c>
      <c r="D566" s="27">
        <v>2008</v>
      </c>
      <c r="E566" s="27" t="s">
        <v>636</v>
      </c>
      <c r="F566" s="24" t="s">
        <v>325</v>
      </c>
      <c r="G566" s="27">
        <v>2</v>
      </c>
      <c r="H566" s="27">
        <v>1</v>
      </c>
      <c r="I566" s="28">
        <v>393.3</v>
      </c>
      <c r="J566" s="1">
        <f t="shared" si="122"/>
        <v>368.8</v>
      </c>
      <c r="K566" s="29">
        <v>0</v>
      </c>
      <c r="L566" s="29">
        <v>368.8</v>
      </c>
      <c r="M566" s="29">
        <v>368.8</v>
      </c>
      <c r="N566" s="30">
        <v>18</v>
      </c>
      <c r="O566" s="1">
        <f>'форма 3'!C566</f>
        <v>11801.6</v>
      </c>
      <c r="P566" s="29">
        <v>0</v>
      </c>
      <c r="Q566" s="29">
        <v>0</v>
      </c>
      <c r="R566" s="29">
        <v>0</v>
      </c>
      <c r="S566" s="1">
        <f t="shared" si="123"/>
        <v>11801.6</v>
      </c>
      <c r="T566" s="1">
        <v>0</v>
      </c>
      <c r="U566" s="1">
        <f t="shared" si="124"/>
        <v>32</v>
      </c>
      <c r="V566" s="1">
        <v>32</v>
      </c>
      <c r="W566" s="25" t="s">
        <v>371</v>
      </c>
      <c r="X566" s="21">
        <v>1</v>
      </c>
    </row>
    <row r="567" spans="1:24" s="22" customFormat="1" x14ac:dyDescent="0.25">
      <c r="A567" s="112">
        <v>3</v>
      </c>
      <c r="B567" s="2" t="s">
        <v>627</v>
      </c>
      <c r="C567" s="27">
        <v>1974</v>
      </c>
      <c r="D567" s="27">
        <v>2001</v>
      </c>
      <c r="E567" s="27" t="s">
        <v>327</v>
      </c>
      <c r="F567" s="24" t="s">
        <v>325</v>
      </c>
      <c r="G567" s="27">
        <v>5</v>
      </c>
      <c r="H567" s="27">
        <v>4</v>
      </c>
      <c r="I567" s="28">
        <v>3099.7</v>
      </c>
      <c r="J567" s="1">
        <f t="shared" si="122"/>
        <v>2705.3</v>
      </c>
      <c r="K567" s="29">
        <v>0</v>
      </c>
      <c r="L567" s="29">
        <v>2705.3</v>
      </c>
      <c r="M567" s="29">
        <v>2449.5</v>
      </c>
      <c r="N567" s="30">
        <v>139</v>
      </c>
      <c r="O567" s="1">
        <f>'форма 3'!C567</f>
        <v>522122.9</v>
      </c>
      <c r="P567" s="29">
        <v>0</v>
      </c>
      <c r="Q567" s="29">
        <v>0</v>
      </c>
      <c r="R567" s="29">
        <v>0</v>
      </c>
      <c r="S567" s="1">
        <f t="shared" si="123"/>
        <v>522122.9</v>
      </c>
      <c r="T567" s="1">
        <v>0</v>
      </c>
      <c r="U567" s="1">
        <f t="shared" si="124"/>
        <v>193</v>
      </c>
      <c r="V567" s="1">
        <v>193</v>
      </c>
      <c r="W567" s="25" t="s">
        <v>371</v>
      </c>
      <c r="X567" s="21">
        <v>1</v>
      </c>
    </row>
    <row r="568" spans="1:24" s="22" customFormat="1" x14ac:dyDescent="0.25">
      <c r="A568" s="112">
        <v>4</v>
      </c>
      <c r="B568" s="2" t="s">
        <v>628</v>
      </c>
      <c r="C568" s="27">
        <v>1973</v>
      </c>
      <c r="D568" s="27">
        <v>2008</v>
      </c>
      <c r="E568" s="27" t="s">
        <v>327</v>
      </c>
      <c r="F568" s="24" t="s">
        <v>325</v>
      </c>
      <c r="G568" s="27">
        <v>5</v>
      </c>
      <c r="H568" s="27">
        <v>4</v>
      </c>
      <c r="I568" s="28">
        <v>4103.3</v>
      </c>
      <c r="J568" s="1">
        <f t="shared" si="122"/>
        <v>3535.3</v>
      </c>
      <c r="K568" s="29">
        <v>0</v>
      </c>
      <c r="L568" s="29">
        <v>3535.3</v>
      </c>
      <c r="M568" s="29">
        <v>3435.5</v>
      </c>
      <c r="N568" s="30">
        <v>183</v>
      </c>
      <c r="O568" s="1">
        <f>'форма 3'!C568</f>
        <v>558577.4</v>
      </c>
      <c r="P568" s="29">
        <v>0</v>
      </c>
      <c r="Q568" s="29">
        <v>0</v>
      </c>
      <c r="R568" s="29">
        <v>0</v>
      </c>
      <c r="S568" s="1">
        <f t="shared" si="123"/>
        <v>558577.4</v>
      </c>
      <c r="T568" s="1">
        <v>0</v>
      </c>
      <c r="U568" s="1">
        <f t="shared" si="124"/>
        <v>158</v>
      </c>
      <c r="V568" s="1">
        <v>158</v>
      </c>
      <c r="W568" s="25" t="s">
        <v>371</v>
      </c>
      <c r="X568" s="21">
        <v>1</v>
      </c>
    </row>
    <row r="569" spans="1:24" s="22" customFormat="1" x14ac:dyDescent="0.25">
      <c r="A569" s="112">
        <v>5</v>
      </c>
      <c r="B569" s="2" t="s">
        <v>629</v>
      </c>
      <c r="C569" s="27">
        <v>1972</v>
      </c>
      <c r="D569" s="27">
        <v>2002</v>
      </c>
      <c r="E569" s="27" t="s">
        <v>636</v>
      </c>
      <c r="F569" s="24" t="s">
        <v>327</v>
      </c>
      <c r="G569" s="27">
        <v>2</v>
      </c>
      <c r="H569" s="27">
        <v>2</v>
      </c>
      <c r="I569" s="28">
        <v>804.2</v>
      </c>
      <c r="J569" s="1">
        <f t="shared" si="122"/>
        <v>743</v>
      </c>
      <c r="K569" s="29">
        <v>0</v>
      </c>
      <c r="L569" s="29">
        <v>743</v>
      </c>
      <c r="M569" s="29">
        <v>743</v>
      </c>
      <c r="N569" s="30">
        <v>43</v>
      </c>
      <c r="O569" s="1">
        <f>'форма 3'!C569</f>
        <v>185750</v>
      </c>
      <c r="P569" s="29">
        <v>0</v>
      </c>
      <c r="Q569" s="29">
        <v>0</v>
      </c>
      <c r="R569" s="29">
        <v>0</v>
      </c>
      <c r="S569" s="1">
        <f t="shared" si="123"/>
        <v>185750</v>
      </c>
      <c r="T569" s="1">
        <v>0</v>
      </c>
      <c r="U569" s="1">
        <f t="shared" si="124"/>
        <v>250</v>
      </c>
      <c r="V569" s="1">
        <v>250</v>
      </c>
      <c r="W569" s="25" t="s">
        <v>371</v>
      </c>
      <c r="X569" s="21">
        <v>1</v>
      </c>
    </row>
    <row r="570" spans="1:24" s="22" customFormat="1" x14ac:dyDescent="0.25">
      <c r="A570" s="112">
        <v>6</v>
      </c>
      <c r="B570" s="2" t="s">
        <v>630</v>
      </c>
      <c r="C570" s="27">
        <v>1973</v>
      </c>
      <c r="D570" s="27"/>
      <c r="E570" s="27"/>
      <c r="F570" s="24" t="s">
        <v>327</v>
      </c>
      <c r="G570" s="27">
        <v>2</v>
      </c>
      <c r="H570" s="27">
        <v>3</v>
      </c>
      <c r="I570" s="28">
        <v>989.4</v>
      </c>
      <c r="J570" s="1">
        <f t="shared" si="122"/>
        <v>901.46</v>
      </c>
      <c r="K570" s="29">
        <v>0</v>
      </c>
      <c r="L570" s="29">
        <v>901.46</v>
      </c>
      <c r="M570" s="29">
        <v>808.76</v>
      </c>
      <c r="N570" s="30">
        <v>52</v>
      </c>
      <c r="O570" s="1">
        <f>'форма 3'!C570</f>
        <v>225365</v>
      </c>
      <c r="P570" s="29">
        <v>0</v>
      </c>
      <c r="Q570" s="29">
        <v>0</v>
      </c>
      <c r="R570" s="29">
        <v>0</v>
      </c>
      <c r="S570" s="1">
        <f t="shared" si="123"/>
        <v>225365</v>
      </c>
      <c r="T570" s="1">
        <v>0</v>
      </c>
      <c r="U570" s="1">
        <f t="shared" si="124"/>
        <v>250</v>
      </c>
      <c r="V570" s="1">
        <v>250</v>
      </c>
      <c r="W570" s="25" t="s">
        <v>371</v>
      </c>
      <c r="X570" s="21">
        <v>1</v>
      </c>
    </row>
    <row r="571" spans="1:24" s="22" customFormat="1" x14ac:dyDescent="0.25">
      <c r="A571" s="112">
        <v>7</v>
      </c>
      <c r="B571" s="2" t="s">
        <v>621</v>
      </c>
      <c r="C571" s="27">
        <v>1977</v>
      </c>
      <c r="D571" s="27"/>
      <c r="E571" s="27"/>
      <c r="F571" s="24" t="s">
        <v>327</v>
      </c>
      <c r="G571" s="27">
        <v>9</v>
      </c>
      <c r="H571" s="27">
        <v>4</v>
      </c>
      <c r="I571" s="28">
        <v>8894</v>
      </c>
      <c r="J571" s="1">
        <f t="shared" si="122"/>
        <v>7561.6</v>
      </c>
      <c r="K571" s="29">
        <v>263.5</v>
      </c>
      <c r="L571" s="29">
        <v>7298.1</v>
      </c>
      <c r="M571" s="29">
        <v>6926.9</v>
      </c>
      <c r="N571" s="30">
        <v>303</v>
      </c>
      <c r="O571" s="1">
        <f>'форма 3'!C571</f>
        <v>12605187.199999999</v>
      </c>
      <c r="P571" s="29">
        <v>0</v>
      </c>
      <c r="Q571" s="29">
        <v>0</v>
      </c>
      <c r="R571" s="29">
        <v>0</v>
      </c>
      <c r="S571" s="1">
        <f t="shared" ref="S571:S577" si="125">O571-P571-Q571-R571-T571</f>
        <v>12605187.199999999</v>
      </c>
      <c r="T571" s="1">
        <v>0</v>
      </c>
      <c r="U571" s="1">
        <f t="shared" si="124"/>
        <v>1667</v>
      </c>
      <c r="V571" s="1">
        <v>1667</v>
      </c>
      <c r="W571" s="25" t="s">
        <v>371</v>
      </c>
      <c r="X571" s="21">
        <v>1</v>
      </c>
    </row>
    <row r="572" spans="1:24" s="22" customFormat="1" x14ac:dyDescent="0.25">
      <c r="A572" s="112">
        <v>8</v>
      </c>
      <c r="B572" s="2" t="s">
        <v>622</v>
      </c>
      <c r="C572" s="27">
        <v>1978</v>
      </c>
      <c r="D572" s="27"/>
      <c r="E572" s="27"/>
      <c r="F572" s="24" t="s">
        <v>327</v>
      </c>
      <c r="G572" s="27">
        <v>9</v>
      </c>
      <c r="H572" s="27">
        <v>4</v>
      </c>
      <c r="I572" s="28">
        <v>9757.6</v>
      </c>
      <c r="J572" s="1">
        <f t="shared" si="122"/>
        <v>8069.69</v>
      </c>
      <c r="K572" s="29">
        <v>371.8</v>
      </c>
      <c r="L572" s="29">
        <v>7697.89</v>
      </c>
      <c r="M572" s="29">
        <v>7684.29</v>
      </c>
      <c r="N572" s="30">
        <v>307</v>
      </c>
      <c r="O572" s="1">
        <f>'форма 3'!C572</f>
        <v>13452173.23</v>
      </c>
      <c r="P572" s="29">
        <v>0</v>
      </c>
      <c r="Q572" s="29">
        <v>0</v>
      </c>
      <c r="R572" s="29">
        <v>0</v>
      </c>
      <c r="S572" s="1">
        <f t="shared" si="125"/>
        <v>13452173.23</v>
      </c>
      <c r="T572" s="1">
        <v>0</v>
      </c>
      <c r="U572" s="1">
        <f t="shared" si="124"/>
        <v>1667</v>
      </c>
      <c r="V572" s="1">
        <v>1667</v>
      </c>
      <c r="W572" s="25" t="s">
        <v>371</v>
      </c>
      <c r="X572" s="21">
        <v>1</v>
      </c>
    </row>
    <row r="573" spans="1:24" s="22" customFormat="1" x14ac:dyDescent="0.25">
      <c r="A573" s="112">
        <v>9</v>
      </c>
      <c r="B573" s="2" t="s">
        <v>631</v>
      </c>
      <c r="C573" s="27">
        <v>1979</v>
      </c>
      <c r="D573" s="27"/>
      <c r="E573" s="27"/>
      <c r="F573" s="24" t="s">
        <v>327</v>
      </c>
      <c r="G573" s="27">
        <v>9</v>
      </c>
      <c r="H573" s="27">
        <v>4</v>
      </c>
      <c r="I573" s="28">
        <v>10531.4</v>
      </c>
      <c r="J573" s="1">
        <f t="shared" si="122"/>
        <v>8595.5</v>
      </c>
      <c r="K573" s="29">
        <v>177.4</v>
      </c>
      <c r="L573" s="29">
        <v>8418.1</v>
      </c>
      <c r="M573" s="29">
        <v>8288.7999999999993</v>
      </c>
      <c r="N573" s="30">
        <v>406</v>
      </c>
      <c r="O573" s="1">
        <f>'форма 3'!C573</f>
        <v>1504212.5</v>
      </c>
      <c r="P573" s="29">
        <v>0</v>
      </c>
      <c r="Q573" s="29">
        <v>0</v>
      </c>
      <c r="R573" s="29">
        <v>0</v>
      </c>
      <c r="S573" s="1">
        <f>O573-P573-Q573-R573-T573</f>
        <v>1504212.5</v>
      </c>
      <c r="T573" s="1">
        <v>0</v>
      </c>
      <c r="U573" s="1">
        <f t="shared" si="124"/>
        <v>175</v>
      </c>
      <c r="V573" s="1">
        <v>175</v>
      </c>
      <c r="W573" s="25" t="s">
        <v>371</v>
      </c>
      <c r="X573" s="21">
        <v>1</v>
      </c>
    </row>
    <row r="574" spans="1:24" s="22" customFormat="1" x14ac:dyDescent="0.25">
      <c r="A574" s="112">
        <v>10</v>
      </c>
      <c r="B574" s="2" t="s">
        <v>632</v>
      </c>
      <c r="C574" s="27">
        <v>1980</v>
      </c>
      <c r="D574" s="27"/>
      <c r="E574" s="27"/>
      <c r="F574" s="24" t="s">
        <v>327</v>
      </c>
      <c r="G574" s="27">
        <v>9</v>
      </c>
      <c r="H574" s="27">
        <v>4</v>
      </c>
      <c r="I574" s="28">
        <v>10503.6</v>
      </c>
      <c r="J574" s="1">
        <f t="shared" si="122"/>
        <v>8292.2000000000007</v>
      </c>
      <c r="K574" s="29">
        <v>0</v>
      </c>
      <c r="L574" s="29">
        <v>8292.2000000000007</v>
      </c>
      <c r="M574" s="29">
        <v>8151</v>
      </c>
      <c r="N574" s="30">
        <v>381</v>
      </c>
      <c r="O574" s="1">
        <f>'форма 3'!C574</f>
        <v>1451135</v>
      </c>
      <c r="P574" s="29">
        <v>0</v>
      </c>
      <c r="Q574" s="29">
        <v>0</v>
      </c>
      <c r="R574" s="29">
        <v>0</v>
      </c>
      <c r="S574" s="1">
        <f>O574-P574-Q574-R574-T574</f>
        <v>1451135</v>
      </c>
      <c r="T574" s="1">
        <v>0</v>
      </c>
      <c r="U574" s="1">
        <f t="shared" si="124"/>
        <v>175</v>
      </c>
      <c r="V574" s="1">
        <v>175</v>
      </c>
      <c r="W574" s="25" t="s">
        <v>371</v>
      </c>
      <c r="X574" s="21">
        <v>1</v>
      </c>
    </row>
    <row r="575" spans="1:24" s="22" customFormat="1" x14ac:dyDescent="0.25">
      <c r="A575" s="112">
        <v>11</v>
      </c>
      <c r="B575" s="2" t="s">
        <v>633</v>
      </c>
      <c r="C575" s="27">
        <v>1988</v>
      </c>
      <c r="D575" s="27"/>
      <c r="E575" s="27"/>
      <c r="F575" s="24" t="s">
        <v>325</v>
      </c>
      <c r="G575" s="27">
        <v>9</v>
      </c>
      <c r="H575" s="27">
        <v>4</v>
      </c>
      <c r="I575" s="28">
        <v>10385.799999999999</v>
      </c>
      <c r="J575" s="1">
        <f t="shared" si="122"/>
        <v>7928</v>
      </c>
      <c r="K575" s="29">
        <v>127.6</v>
      </c>
      <c r="L575" s="29">
        <v>7800.4</v>
      </c>
      <c r="M575" s="29">
        <v>7800.4</v>
      </c>
      <c r="N575" s="30">
        <v>363</v>
      </c>
      <c r="O575" s="1">
        <f>'форма 3'!C575</f>
        <v>7012104</v>
      </c>
      <c r="P575" s="29">
        <v>0</v>
      </c>
      <c r="Q575" s="29">
        <v>0</v>
      </c>
      <c r="R575" s="29">
        <v>0</v>
      </c>
      <c r="S575" s="1">
        <f t="shared" si="125"/>
        <v>7012104</v>
      </c>
      <c r="T575" s="1">
        <v>0</v>
      </c>
      <c r="U575" s="1">
        <f t="shared" si="124"/>
        <v>884.47</v>
      </c>
      <c r="V575" s="1">
        <v>884.47</v>
      </c>
      <c r="W575" s="25" t="s">
        <v>371</v>
      </c>
      <c r="X575" s="21">
        <v>1</v>
      </c>
    </row>
    <row r="576" spans="1:24" s="22" customFormat="1" x14ac:dyDescent="0.25">
      <c r="A576" s="112">
        <v>12</v>
      </c>
      <c r="B576" s="2" t="s">
        <v>634</v>
      </c>
      <c r="C576" s="27">
        <v>1989</v>
      </c>
      <c r="D576" s="27">
        <v>2010</v>
      </c>
      <c r="E576" s="27" t="s">
        <v>331</v>
      </c>
      <c r="F576" s="24" t="s">
        <v>325</v>
      </c>
      <c r="G576" s="27">
        <v>9</v>
      </c>
      <c r="H576" s="27">
        <v>5</v>
      </c>
      <c r="I576" s="28">
        <v>11693.5</v>
      </c>
      <c r="J576" s="1">
        <f t="shared" si="122"/>
        <v>10125.4</v>
      </c>
      <c r="K576" s="29">
        <v>71</v>
      </c>
      <c r="L576" s="29">
        <v>10054.4</v>
      </c>
      <c r="M576" s="29">
        <v>10054.4</v>
      </c>
      <c r="N576" s="30">
        <v>445</v>
      </c>
      <c r="O576" s="1">
        <f>'форма 3'!C576</f>
        <v>8765130</v>
      </c>
      <c r="P576" s="29">
        <v>0</v>
      </c>
      <c r="Q576" s="29">
        <v>0</v>
      </c>
      <c r="R576" s="29">
        <v>0</v>
      </c>
      <c r="S576" s="1">
        <f>O576-P576-Q576-R576-T576</f>
        <v>8765130</v>
      </c>
      <c r="T576" s="1">
        <v>0</v>
      </c>
      <c r="U576" s="1">
        <f t="shared" si="124"/>
        <v>865.66</v>
      </c>
      <c r="V576" s="1">
        <v>865.66</v>
      </c>
      <c r="W576" s="25" t="s">
        <v>371</v>
      </c>
      <c r="X576" s="21">
        <v>1</v>
      </c>
    </row>
    <row r="577" spans="1:24" s="22" customFormat="1" x14ac:dyDescent="0.25">
      <c r="A577" s="112">
        <v>13</v>
      </c>
      <c r="B577" s="2" t="s">
        <v>635</v>
      </c>
      <c r="C577" s="27">
        <v>1989</v>
      </c>
      <c r="D577" s="27"/>
      <c r="E577" s="27"/>
      <c r="F577" s="24" t="s">
        <v>325</v>
      </c>
      <c r="G577" s="27">
        <v>9</v>
      </c>
      <c r="H577" s="27">
        <v>5</v>
      </c>
      <c r="I577" s="28">
        <v>11612.1</v>
      </c>
      <c r="J577" s="1">
        <f t="shared" si="122"/>
        <v>10201.1</v>
      </c>
      <c r="K577" s="29">
        <v>35.5</v>
      </c>
      <c r="L577" s="29">
        <v>10165.6</v>
      </c>
      <c r="M577" s="29">
        <v>10100.5</v>
      </c>
      <c r="N577" s="30">
        <v>466</v>
      </c>
      <c r="O577" s="1">
        <f>'форма 3'!C577</f>
        <v>8765130</v>
      </c>
      <c r="P577" s="29">
        <v>0</v>
      </c>
      <c r="Q577" s="29">
        <v>0</v>
      </c>
      <c r="R577" s="29">
        <v>0</v>
      </c>
      <c r="S577" s="1">
        <f t="shared" si="125"/>
        <v>8765130</v>
      </c>
      <c r="T577" s="1">
        <v>0</v>
      </c>
      <c r="U577" s="1">
        <f t="shared" si="124"/>
        <v>859.23</v>
      </c>
      <c r="V577" s="1">
        <v>859.23</v>
      </c>
      <c r="W577" s="25" t="s">
        <v>371</v>
      </c>
      <c r="X577" s="21">
        <v>1</v>
      </c>
    </row>
    <row r="578" spans="1:24" s="22" customFormat="1" x14ac:dyDescent="0.25">
      <c r="A578" s="198" t="s">
        <v>22</v>
      </c>
      <c r="B578" s="198"/>
      <c r="C578" s="20" t="s">
        <v>16</v>
      </c>
      <c r="D578" s="20" t="s">
        <v>16</v>
      </c>
      <c r="E578" s="20" t="s">
        <v>16</v>
      </c>
      <c r="F578" s="20" t="s">
        <v>16</v>
      </c>
      <c r="G578" s="20" t="s">
        <v>16</v>
      </c>
      <c r="H578" s="20" t="s">
        <v>16</v>
      </c>
      <c r="I578" s="1">
        <f t="shared" ref="I578:T578" si="126">SUM(I580:I670)</f>
        <v>389264.18</v>
      </c>
      <c r="J578" s="1">
        <f t="shared" si="126"/>
        <v>345839.79</v>
      </c>
      <c r="K578" s="1">
        <f t="shared" si="126"/>
        <v>13110.55</v>
      </c>
      <c r="L578" s="1">
        <f t="shared" si="126"/>
        <v>332729.24</v>
      </c>
      <c r="M578" s="1">
        <f t="shared" si="126"/>
        <v>307282.95</v>
      </c>
      <c r="N578" s="21">
        <f t="shared" si="126"/>
        <v>15065</v>
      </c>
      <c r="O578" s="1">
        <f t="shared" si="126"/>
        <v>473982981.00999999</v>
      </c>
      <c r="P578" s="1">
        <f t="shared" si="126"/>
        <v>0</v>
      </c>
      <c r="Q578" s="1">
        <f t="shared" si="126"/>
        <v>0</v>
      </c>
      <c r="R578" s="1">
        <f t="shared" si="126"/>
        <v>0</v>
      </c>
      <c r="S578" s="1">
        <f t="shared" si="126"/>
        <v>473982981.00999999</v>
      </c>
      <c r="T578" s="1">
        <f t="shared" si="126"/>
        <v>0</v>
      </c>
      <c r="U578" s="1" t="s">
        <v>16</v>
      </c>
      <c r="V578" s="1" t="s">
        <v>16</v>
      </c>
      <c r="W578" s="1" t="s">
        <v>16</v>
      </c>
      <c r="X578" s="1" t="s">
        <v>16</v>
      </c>
    </row>
    <row r="579" spans="1:24" s="22" customFormat="1" x14ac:dyDescent="0.25">
      <c r="A579" s="198" t="s">
        <v>31</v>
      </c>
      <c r="B579" s="198"/>
      <c r="C579" s="20" t="s">
        <v>16</v>
      </c>
      <c r="D579" s="20" t="s">
        <v>16</v>
      </c>
      <c r="E579" s="20" t="s">
        <v>16</v>
      </c>
      <c r="F579" s="20" t="s">
        <v>16</v>
      </c>
      <c r="G579" s="20" t="s">
        <v>16</v>
      </c>
      <c r="H579" s="20" t="s">
        <v>16</v>
      </c>
      <c r="I579" s="20" t="s">
        <v>16</v>
      </c>
      <c r="J579" s="20" t="s">
        <v>16</v>
      </c>
      <c r="K579" s="20" t="s">
        <v>16</v>
      </c>
      <c r="L579" s="20" t="s">
        <v>16</v>
      </c>
      <c r="M579" s="20" t="s">
        <v>16</v>
      </c>
      <c r="N579" s="21" t="s">
        <v>16</v>
      </c>
      <c r="O579" s="20" t="s">
        <v>16</v>
      </c>
      <c r="P579" s="20" t="s">
        <v>16</v>
      </c>
      <c r="Q579" s="20" t="s">
        <v>16</v>
      </c>
      <c r="R579" s="20" t="s">
        <v>16</v>
      </c>
      <c r="S579" s="20" t="s">
        <v>16</v>
      </c>
      <c r="T579" s="1">
        <v>0</v>
      </c>
      <c r="U579" s="20" t="s">
        <v>16</v>
      </c>
      <c r="V579" s="20" t="s">
        <v>16</v>
      </c>
      <c r="W579" s="20" t="s">
        <v>16</v>
      </c>
      <c r="X579" s="20" t="s">
        <v>16</v>
      </c>
    </row>
    <row r="580" spans="1:24" s="47" customFormat="1" x14ac:dyDescent="0.2">
      <c r="A580" s="39">
        <v>1</v>
      </c>
      <c r="B580" s="97" t="s">
        <v>739</v>
      </c>
      <c r="C580" s="20">
        <v>1982</v>
      </c>
      <c r="D580" s="24"/>
      <c r="E580" s="24"/>
      <c r="F580" s="24" t="s">
        <v>325</v>
      </c>
      <c r="G580" s="20">
        <v>5</v>
      </c>
      <c r="H580" s="20">
        <v>6</v>
      </c>
      <c r="I580" s="1">
        <v>4395.8999999999996</v>
      </c>
      <c r="J580" s="1">
        <f t="shared" ref="J580:J616" si="127">SUM(K580:L580)</f>
        <v>3971.1</v>
      </c>
      <c r="K580" s="1">
        <v>0</v>
      </c>
      <c r="L580" s="1">
        <v>3971.1</v>
      </c>
      <c r="M580" s="1">
        <v>3793.6</v>
      </c>
      <c r="N580" s="21">
        <v>212</v>
      </c>
      <c r="O580" s="1">
        <f>'форма 3'!C580</f>
        <v>11984779.800000001</v>
      </c>
      <c r="P580" s="1">
        <v>0</v>
      </c>
      <c r="Q580" s="1">
        <v>0</v>
      </c>
      <c r="R580" s="1">
        <v>0</v>
      </c>
      <c r="S580" s="1">
        <f>O580-P580-Q580-R580-T580</f>
        <v>11984779.800000001</v>
      </c>
      <c r="T580" s="1">
        <v>0</v>
      </c>
      <c r="U580" s="1">
        <f t="shared" ref="U580:U616" si="128">O580/J580</f>
        <v>3018</v>
      </c>
      <c r="V580" s="1">
        <f t="shared" ref="V580:V643" si="129">U580</f>
        <v>3018</v>
      </c>
      <c r="W580" s="115" t="s">
        <v>371</v>
      </c>
      <c r="X580" s="35">
        <v>1</v>
      </c>
    </row>
    <row r="581" spans="1:24" s="47" customFormat="1" x14ac:dyDescent="0.2">
      <c r="A581" s="39">
        <f>A580+1</f>
        <v>2</v>
      </c>
      <c r="B581" s="97" t="s">
        <v>740</v>
      </c>
      <c r="C581" s="20">
        <v>1984</v>
      </c>
      <c r="D581" s="24"/>
      <c r="E581" s="24"/>
      <c r="F581" s="24" t="s">
        <v>327</v>
      </c>
      <c r="G581" s="20">
        <v>5</v>
      </c>
      <c r="H581" s="20">
        <v>1</v>
      </c>
      <c r="I581" s="1">
        <v>1323.5</v>
      </c>
      <c r="J581" s="1">
        <f t="shared" si="127"/>
        <v>1020.67</v>
      </c>
      <c r="K581" s="1">
        <v>0</v>
      </c>
      <c r="L581" s="1">
        <v>1020.67</v>
      </c>
      <c r="M581" s="1">
        <v>963.87</v>
      </c>
      <c r="N581" s="21">
        <v>41</v>
      </c>
      <c r="O581" s="1">
        <f>'форма 3'!C581</f>
        <v>190865.29</v>
      </c>
      <c r="P581" s="1">
        <v>0</v>
      </c>
      <c r="Q581" s="1">
        <v>0</v>
      </c>
      <c r="R581" s="1">
        <v>0</v>
      </c>
      <c r="S581" s="1">
        <f t="shared" ref="S581:S644" si="130">O581-P581-Q581-R581-T581</f>
        <v>190865.29</v>
      </c>
      <c r="T581" s="1">
        <v>0</v>
      </c>
      <c r="U581" s="1">
        <f t="shared" si="128"/>
        <v>187</v>
      </c>
      <c r="V581" s="1">
        <f t="shared" si="129"/>
        <v>187</v>
      </c>
      <c r="W581" s="115" t="s">
        <v>371</v>
      </c>
      <c r="X581" s="35">
        <v>1</v>
      </c>
    </row>
    <row r="582" spans="1:24" s="47" customFormat="1" x14ac:dyDescent="0.2">
      <c r="A582" s="39">
        <f t="shared" ref="A582:A616" si="131">A581+1</f>
        <v>3</v>
      </c>
      <c r="B582" s="97" t="s">
        <v>741</v>
      </c>
      <c r="C582" s="20">
        <v>1987</v>
      </c>
      <c r="D582" s="24"/>
      <c r="E582" s="24"/>
      <c r="F582" s="24" t="s">
        <v>327</v>
      </c>
      <c r="G582" s="20">
        <v>4</v>
      </c>
      <c r="H582" s="20">
        <v>1</v>
      </c>
      <c r="I582" s="1">
        <v>816.04</v>
      </c>
      <c r="J582" s="1">
        <f t="shared" si="127"/>
        <v>746.74</v>
      </c>
      <c r="K582" s="1">
        <v>0</v>
      </c>
      <c r="L582" s="1">
        <v>746.74</v>
      </c>
      <c r="M582" s="1">
        <v>746.74</v>
      </c>
      <c r="N582" s="21">
        <v>32</v>
      </c>
      <c r="O582" s="1">
        <f>'форма 3'!C582</f>
        <v>157562.14000000001</v>
      </c>
      <c r="P582" s="1">
        <v>0</v>
      </c>
      <c r="Q582" s="1">
        <v>0</v>
      </c>
      <c r="R582" s="1">
        <v>0</v>
      </c>
      <c r="S582" s="1">
        <f t="shared" si="130"/>
        <v>157562.14000000001</v>
      </c>
      <c r="T582" s="1">
        <v>0</v>
      </c>
      <c r="U582" s="1">
        <f t="shared" si="128"/>
        <v>211</v>
      </c>
      <c r="V582" s="1">
        <f t="shared" si="129"/>
        <v>211</v>
      </c>
      <c r="W582" s="115" t="s">
        <v>371</v>
      </c>
      <c r="X582" s="35">
        <v>1</v>
      </c>
    </row>
    <row r="583" spans="1:24" s="47" customFormat="1" x14ac:dyDescent="0.2">
      <c r="A583" s="39">
        <f t="shared" si="131"/>
        <v>4</v>
      </c>
      <c r="B583" s="97" t="s">
        <v>742</v>
      </c>
      <c r="C583" s="20">
        <v>1981</v>
      </c>
      <c r="D583" s="24"/>
      <c r="E583" s="24"/>
      <c r="F583" s="24" t="s">
        <v>327</v>
      </c>
      <c r="G583" s="20">
        <v>4</v>
      </c>
      <c r="H583" s="20">
        <v>1</v>
      </c>
      <c r="I583" s="1">
        <v>833.48</v>
      </c>
      <c r="J583" s="1">
        <f t="shared" si="127"/>
        <v>722.6</v>
      </c>
      <c r="K583" s="1">
        <v>0</v>
      </c>
      <c r="L583" s="1">
        <v>722.6</v>
      </c>
      <c r="M583" s="1">
        <v>670.1</v>
      </c>
      <c r="N583" s="21">
        <v>28</v>
      </c>
      <c r="O583" s="1">
        <f>'форма 3'!C583</f>
        <v>152468.6</v>
      </c>
      <c r="P583" s="1">
        <v>0</v>
      </c>
      <c r="Q583" s="1">
        <v>0</v>
      </c>
      <c r="R583" s="1">
        <v>0</v>
      </c>
      <c r="S583" s="1">
        <f t="shared" si="130"/>
        <v>152468.6</v>
      </c>
      <c r="T583" s="1">
        <v>0</v>
      </c>
      <c r="U583" s="1">
        <f t="shared" si="128"/>
        <v>211</v>
      </c>
      <c r="V583" s="1">
        <f t="shared" si="129"/>
        <v>211</v>
      </c>
      <c r="W583" s="115" t="s">
        <v>371</v>
      </c>
      <c r="X583" s="35">
        <v>1</v>
      </c>
    </row>
    <row r="584" spans="1:24" s="47" customFormat="1" x14ac:dyDescent="0.2">
      <c r="A584" s="39">
        <f t="shared" si="131"/>
        <v>5</v>
      </c>
      <c r="B584" s="97" t="s">
        <v>743</v>
      </c>
      <c r="C584" s="20">
        <v>1982</v>
      </c>
      <c r="D584" s="24">
        <v>2008</v>
      </c>
      <c r="E584" s="24" t="s">
        <v>330</v>
      </c>
      <c r="F584" s="24" t="s">
        <v>325</v>
      </c>
      <c r="G584" s="20">
        <v>5</v>
      </c>
      <c r="H584" s="20">
        <v>6</v>
      </c>
      <c r="I584" s="1">
        <v>4507</v>
      </c>
      <c r="J584" s="1">
        <f t="shared" si="127"/>
        <v>3996.6</v>
      </c>
      <c r="K584" s="1">
        <v>0</v>
      </c>
      <c r="L584" s="1">
        <v>3996.6</v>
      </c>
      <c r="M584" s="1">
        <v>3774.4</v>
      </c>
      <c r="N584" s="21">
        <v>186</v>
      </c>
      <c r="O584" s="1">
        <f>'форма 3'!C584</f>
        <v>747364.2</v>
      </c>
      <c r="P584" s="1">
        <v>0</v>
      </c>
      <c r="Q584" s="1">
        <v>0</v>
      </c>
      <c r="R584" s="1">
        <v>0</v>
      </c>
      <c r="S584" s="1">
        <f t="shared" si="130"/>
        <v>747364.2</v>
      </c>
      <c r="T584" s="1">
        <v>0</v>
      </c>
      <c r="U584" s="1">
        <f t="shared" si="128"/>
        <v>187</v>
      </c>
      <c r="V584" s="1">
        <f t="shared" si="129"/>
        <v>187</v>
      </c>
      <c r="W584" s="115" t="s">
        <v>371</v>
      </c>
      <c r="X584" s="35">
        <v>1</v>
      </c>
    </row>
    <row r="585" spans="1:24" x14ac:dyDescent="0.25">
      <c r="A585" s="39">
        <f t="shared" si="131"/>
        <v>6</v>
      </c>
      <c r="B585" s="97" t="s">
        <v>744</v>
      </c>
      <c r="C585" s="20">
        <v>1960</v>
      </c>
      <c r="D585" s="24">
        <v>2013</v>
      </c>
      <c r="E585" s="24" t="s">
        <v>327</v>
      </c>
      <c r="F585" s="24" t="s">
        <v>327</v>
      </c>
      <c r="G585" s="20">
        <v>5</v>
      </c>
      <c r="H585" s="20">
        <v>6</v>
      </c>
      <c r="I585" s="1">
        <v>8006.3</v>
      </c>
      <c r="J585" s="1">
        <f t="shared" si="127"/>
        <v>7469.5</v>
      </c>
      <c r="K585" s="1">
        <v>1327.8</v>
      </c>
      <c r="L585" s="1">
        <v>6141.7</v>
      </c>
      <c r="M585" s="1">
        <v>6141.7</v>
      </c>
      <c r="N585" s="21">
        <v>201</v>
      </c>
      <c r="O585" s="1">
        <f>'форма 3'!C585</f>
        <v>22542951</v>
      </c>
      <c r="P585" s="1">
        <v>0</v>
      </c>
      <c r="Q585" s="1">
        <v>0</v>
      </c>
      <c r="R585" s="1">
        <v>0</v>
      </c>
      <c r="S585" s="1">
        <f t="shared" si="130"/>
        <v>22542951</v>
      </c>
      <c r="T585" s="1">
        <v>0</v>
      </c>
      <c r="U585" s="1">
        <f t="shared" si="128"/>
        <v>3018</v>
      </c>
      <c r="V585" s="1">
        <f t="shared" si="129"/>
        <v>3018</v>
      </c>
      <c r="W585" s="115" t="s">
        <v>371</v>
      </c>
      <c r="X585" s="35">
        <v>1</v>
      </c>
    </row>
    <row r="586" spans="1:24" x14ac:dyDescent="0.25">
      <c r="A586" s="39">
        <f t="shared" si="131"/>
        <v>7</v>
      </c>
      <c r="B586" s="97" t="s">
        <v>745</v>
      </c>
      <c r="C586" s="20">
        <v>1975</v>
      </c>
      <c r="D586" s="24"/>
      <c r="E586" s="24"/>
      <c r="F586" s="24" t="s">
        <v>325</v>
      </c>
      <c r="G586" s="20">
        <v>5</v>
      </c>
      <c r="H586" s="20">
        <v>4</v>
      </c>
      <c r="I586" s="1">
        <v>3081.9</v>
      </c>
      <c r="J586" s="1">
        <f t="shared" si="127"/>
        <v>2793.5</v>
      </c>
      <c r="K586" s="1">
        <v>92.6</v>
      </c>
      <c r="L586" s="1">
        <v>2700.9</v>
      </c>
      <c r="M586" s="1">
        <v>2075</v>
      </c>
      <c r="N586" s="21">
        <v>159</v>
      </c>
      <c r="O586" s="1">
        <f>'форма 3'!C586</f>
        <v>522384.5</v>
      </c>
      <c r="P586" s="1">
        <v>0</v>
      </c>
      <c r="Q586" s="1">
        <v>0</v>
      </c>
      <c r="R586" s="1">
        <v>0</v>
      </c>
      <c r="S586" s="1">
        <f t="shared" si="130"/>
        <v>522384.5</v>
      </c>
      <c r="T586" s="1">
        <v>0</v>
      </c>
      <c r="U586" s="1">
        <f t="shared" si="128"/>
        <v>187</v>
      </c>
      <c r="V586" s="1">
        <f t="shared" si="129"/>
        <v>187</v>
      </c>
      <c r="W586" s="115" t="s">
        <v>371</v>
      </c>
      <c r="X586" s="35">
        <v>1</v>
      </c>
    </row>
    <row r="587" spans="1:24" x14ac:dyDescent="0.25">
      <c r="A587" s="39">
        <f t="shared" si="131"/>
        <v>8</v>
      </c>
      <c r="B587" s="97" t="s">
        <v>746</v>
      </c>
      <c r="C587" s="20">
        <v>1989</v>
      </c>
      <c r="D587" s="24"/>
      <c r="E587" s="24"/>
      <c r="F587" s="24" t="s">
        <v>325</v>
      </c>
      <c r="G587" s="20">
        <v>5</v>
      </c>
      <c r="H587" s="20">
        <v>6</v>
      </c>
      <c r="I587" s="1">
        <v>4334.5</v>
      </c>
      <c r="J587" s="1">
        <f t="shared" si="127"/>
        <v>4014.5</v>
      </c>
      <c r="K587" s="1">
        <v>0</v>
      </c>
      <c r="L587" s="1">
        <v>4014.5</v>
      </c>
      <c r="M587" s="1">
        <v>3819.3</v>
      </c>
      <c r="N587" s="21">
        <v>192</v>
      </c>
      <c r="O587" s="1">
        <f>'форма 3'!C587</f>
        <v>750711.5</v>
      </c>
      <c r="P587" s="1">
        <v>0</v>
      </c>
      <c r="Q587" s="1">
        <v>0</v>
      </c>
      <c r="R587" s="1">
        <v>0</v>
      </c>
      <c r="S587" s="1">
        <f t="shared" si="130"/>
        <v>750711.5</v>
      </c>
      <c r="T587" s="1">
        <v>0</v>
      </c>
      <c r="U587" s="1">
        <f t="shared" si="128"/>
        <v>187</v>
      </c>
      <c r="V587" s="1">
        <f t="shared" si="129"/>
        <v>187</v>
      </c>
      <c r="W587" s="115" t="s">
        <v>371</v>
      </c>
      <c r="X587" s="35">
        <v>1</v>
      </c>
    </row>
    <row r="588" spans="1:24" x14ac:dyDescent="0.25">
      <c r="A588" s="39">
        <f t="shared" si="131"/>
        <v>9</v>
      </c>
      <c r="B588" s="97" t="s">
        <v>747</v>
      </c>
      <c r="C588" s="20">
        <v>1985</v>
      </c>
      <c r="D588" s="24"/>
      <c r="E588" s="24"/>
      <c r="F588" s="24" t="s">
        <v>327</v>
      </c>
      <c r="G588" s="20">
        <v>4</v>
      </c>
      <c r="H588" s="20">
        <v>3</v>
      </c>
      <c r="I588" s="1">
        <v>1717</v>
      </c>
      <c r="J588" s="1">
        <f t="shared" si="127"/>
        <v>1666.3</v>
      </c>
      <c r="K588" s="1">
        <v>0</v>
      </c>
      <c r="L588" s="1">
        <v>1666.3</v>
      </c>
      <c r="M588" s="1">
        <v>1605.7</v>
      </c>
      <c r="N588" s="21">
        <v>74</v>
      </c>
      <c r="O588" s="1">
        <f>'форма 3'!C588</f>
        <v>351589.3</v>
      </c>
      <c r="P588" s="1">
        <v>0</v>
      </c>
      <c r="Q588" s="1">
        <v>0</v>
      </c>
      <c r="R588" s="1">
        <v>0</v>
      </c>
      <c r="S588" s="1">
        <f t="shared" si="130"/>
        <v>351589.3</v>
      </c>
      <c r="T588" s="1">
        <v>0</v>
      </c>
      <c r="U588" s="1">
        <f t="shared" si="128"/>
        <v>211</v>
      </c>
      <c r="V588" s="1">
        <f t="shared" si="129"/>
        <v>211</v>
      </c>
      <c r="W588" s="115" t="s">
        <v>371</v>
      </c>
      <c r="X588" s="35">
        <v>1</v>
      </c>
    </row>
    <row r="589" spans="1:24" x14ac:dyDescent="0.25">
      <c r="A589" s="39">
        <f t="shared" si="131"/>
        <v>10</v>
      </c>
      <c r="B589" s="97" t="s">
        <v>748</v>
      </c>
      <c r="C589" s="20">
        <v>1984</v>
      </c>
      <c r="D589" s="24"/>
      <c r="E589" s="24"/>
      <c r="F589" s="24" t="s">
        <v>327</v>
      </c>
      <c r="G589" s="20">
        <v>4</v>
      </c>
      <c r="H589" s="20">
        <v>2</v>
      </c>
      <c r="I589" s="1">
        <v>1269.5</v>
      </c>
      <c r="J589" s="1">
        <f t="shared" si="127"/>
        <v>1217.5</v>
      </c>
      <c r="K589" s="1">
        <v>0</v>
      </c>
      <c r="L589" s="1">
        <v>1217.5</v>
      </c>
      <c r="M589" s="1">
        <v>1217.5</v>
      </c>
      <c r="N589" s="21">
        <v>43</v>
      </c>
      <c r="O589" s="1">
        <f>'форма 3'!C589</f>
        <v>256892.5</v>
      </c>
      <c r="P589" s="1">
        <v>0</v>
      </c>
      <c r="Q589" s="1">
        <v>0</v>
      </c>
      <c r="R589" s="1">
        <v>0</v>
      </c>
      <c r="S589" s="1">
        <f t="shared" si="130"/>
        <v>256892.5</v>
      </c>
      <c r="T589" s="1">
        <v>0</v>
      </c>
      <c r="U589" s="1">
        <f t="shared" si="128"/>
        <v>211</v>
      </c>
      <c r="V589" s="1">
        <f t="shared" si="129"/>
        <v>211</v>
      </c>
      <c r="W589" s="115" t="s">
        <v>371</v>
      </c>
      <c r="X589" s="35">
        <v>1</v>
      </c>
    </row>
    <row r="590" spans="1:24" x14ac:dyDescent="0.25">
      <c r="A590" s="39">
        <f t="shared" si="131"/>
        <v>11</v>
      </c>
      <c r="B590" s="97" t="s">
        <v>749</v>
      </c>
      <c r="C590" s="20">
        <v>1989</v>
      </c>
      <c r="D590" s="24"/>
      <c r="E590" s="24"/>
      <c r="F590" s="24" t="s">
        <v>327</v>
      </c>
      <c r="G590" s="20">
        <v>5</v>
      </c>
      <c r="H590" s="20">
        <v>4</v>
      </c>
      <c r="I590" s="1">
        <v>3146.3</v>
      </c>
      <c r="J590" s="1">
        <f t="shared" si="127"/>
        <v>2810.3</v>
      </c>
      <c r="K590" s="1">
        <v>0</v>
      </c>
      <c r="L590" s="1">
        <v>2810.3</v>
      </c>
      <c r="M590" s="1">
        <v>2463.5</v>
      </c>
      <c r="N590" s="21">
        <v>32</v>
      </c>
      <c r="O590" s="1">
        <f>'форма 3'!C590</f>
        <v>8481485.4000000004</v>
      </c>
      <c r="P590" s="1">
        <v>0</v>
      </c>
      <c r="Q590" s="1">
        <v>0</v>
      </c>
      <c r="R590" s="1">
        <v>0</v>
      </c>
      <c r="S590" s="1">
        <f t="shared" si="130"/>
        <v>8481485.4000000004</v>
      </c>
      <c r="T590" s="1">
        <v>0</v>
      </c>
      <c r="U590" s="1">
        <f t="shared" si="128"/>
        <v>3018</v>
      </c>
      <c r="V590" s="1">
        <f t="shared" si="129"/>
        <v>3018</v>
      </c>
      <c r="W590" s="115" t="s">
        <v>371</v>
      </c>
      <c r="X590" s="35">
        <v>1</v>
      </c>
    </row>
    <row r="591" spans="1:24" x14ac:dyDescent="0.25">
      <c r="A591" s="39">
        <f t="shared" si="131"/>
        <v>12</v>
      </c>
      <c r="B591" s="97" t="s">
        <v>750</v>
      </c>
      <c r="C591" s="20">
        <v>1978</v>
      </c>
      <c r="D591" s="24"/>
      <c r="E591" s="24"/>
      <c r="F591" s="24" t="s">
        <v>325</v>
      </c>
      <c r="G591" s="20">
        <v>5</v>
      </c>
      <c r="H591" s="20">
        <v>6</v>
      </c>
      <c r="I591" s="1">
        <v>4572</v>
      </c>
      <c r="J591" s="1">
        <f t="shared" si="127"/>
        <v>4429</v>
      </c>
      <c r="K591" s="1">
        <v>0</v>
      </c>
      <c r="L591" s="1">
        <v>4429</v>
      </c>
      <c r="M591" s="1">
        <v>4153.1000000000004</v>
      </c>
      <c r="N591" s="21">
        <v>201</v>
      </c>
      <c r="O591" s="1">
        <f>'форма 3'!C591</f>
        <v>828223</v>
      </c>
      <c r="P591" s="1">
        <v>0</v>
      </c>
      <c r="Q591" s="1">
        <v>0</v>
      </c>
      <c r="R591" s="1">
        <v>0</v>
      </c>
      <c r="S591" s="1">
        <f t="shared" si="130"/>
        <v>828223</v>
      </c>
      <c r="T591" s="1">
        <v>0</v>
      </c>
      <c r="U591" s="1">
        <f t="shared" si="128"/>
        <v>187</v>
      </c>
      <c r="V591" s="1">
        <f t="shared" si="129"/>
        <v>187</v>
      </c>
      <c r="W591" s="115" t="s">
        <v>371</v>
      </c>
      <c r="X591" s="35">
        <v>1</v>
      </c>
    </row>
    <row r="592" spans="1:24" x14ac:dyDescent="0.25">
      <c r="A592" s="39">
        <f t="shared" si="131"/>
        <v>13</v>
      </c>
      <c r="B592" s="97" t="s">
        <v>751</v>
      </c>
      <c r="C592" s="20">
        <v>1972</v>
      </c>
      <c r="D592" s="24"/>
      <c r="E592" s="24"/>
      <c r="F592" s="24" t="s">
        <v>327</v>
      </c>
      <c r="G592" s="20">
        <v>5</v>
      </c>
      <c r="H592" s="20">
        <v>6</v>
      </c>
      <c r="I592" s="1">
        <v>5089.3999999999996</v>
      </c>
      <c r="J592" s="1">
        <f t="shared" si="127"/>
        <v>4627.3999999999996</v>
      </c>
      <c r="K592" s="1">
        <v>0</v>
      </c>
      <c r="L592" s="1">
        <v>4627.3999999999996</v>
      </c>
      <c r="M592" s="1">
        <v>4425.8999999999996</v>
      </c>
      <c r="N592" s="21">
        <v>168</v>
      </c>
      <c r="O592" s="1">
        <f>'форма 3'!C592</f>
        <v>865323.8</v>
      </c>
      <c r="P592" s="1">
        <v>0</v>
      </c>
      <c r="Q592" s="1">
        <v>0</v>
      </c>
      <c r="R592" s="1">
        <v>0</v>
      </c>
      <c r="S592" s="1">
        <f t="shared" si="130"/>
        <v>865323.8</v>
      </c>
      <c r="T592" s="1">
        <v>0</v>
      </c>
      <c r="U592" s="1">
        <f t="shared" si="128"/>
        <v>187</v>
      </c>
      <c r="V592" s="1">
        <f t="shared" si="129"/>
        <v>187</v>
      </c>
      <c r="W592" s="115" t="s">
        <v>371</v>
      </c>
      <c r="X592" s="35">
        <v>1</v>
      </c>
    </row>
    <row r="593" spans="1:24" x14ac:dyDescent="0.25">
      <c r="A593" s="39">
        <f t="shared" si="131"/>
        <v>14</v>
      </c>
      <c r="B593" s="97" t="s">
        <v>752</v>
      </c>
      <c r="C593" s="20">
        <v>1967</v>
      </c>
      <c r="D593" s="24">
        <v>2008</v>
      </c>
      <c r="E593" s="24" t="s">
        <v>331</v>
      </c>
      <c r="F593" s="24" t="s">
        <v>325</v>
      </c>
      <c r="G593" s="20">
        <v>5</v>
      </c>
      <c r="H593" s="20">
        <v>4</v>
      </c>
      <c r="I593" s="1">
        <v>3699.7</v>
      </c>
      <c r="J593" s="1">
        <f t="shared" si="127"/>
        <v>3506</v>
      </c>
      <c r="K593" s="1">
        <v>0</v>
      </c>
      <c r="L593" s="1">
        <v>3506</v>
      </c>
      <c r="M593" s="1">
        <v>3371.3</v>
      </c>
      <c r="N593" s="21">
        <v>155</v>
      </c>
      <c r="O593" s="1">
        <f>'форма 3'!C593</f>
        <v>655622</v>
      </c>
      <c r="P593" s="1">
        <v>0</v>
      </c>
      <c r="Q593" s="1">
        <v>0</v>
      </c>
      <c r="R593" s="1">
        <v>0</v>
      </c>
      <c r="S593" s="1">
        <f t="shared" si="130"/>
        <v>655622</v>
      </c>
      <c r="T593" s="1">
        <v>0</v>
      </c>
      <c r="U593" s="1">
        <f t="shared" si="128"/>
        <v>187</v>
      </c>
      <c r="V593" s="1">
        <f t="shared" si="129"/>
        <v>187</v>
      </c>
      <c r="W593" s="115" t="s">
        <v>371</v>
      </c>
      <c r="X593" s="35">
        <v>1</v>
      </c>
    </row>
    <row r="594" spans="1:24" x14ac:dyDescent="0.25">
      <c r="A594" s="39">
        <f t="shared" si="131"/>
        <v>15</v>
      </c>
      <c r="B594" s="97" t="s">
        <v>753</v>
      </c>
      <c r="C594" s="20">
        <v>1990</v>
      </c>
      <c r="D594" s="24"/>
      <c r="E594" s="24"/>
      <c r="F594" s="24" t="s">
        <v>327</v>
      </c>
      <c r="G594" s="20">
        <v>6</v>
      </c>
      <c r="H594" s="20">
        <v>1</v>
      </c>
      <c r="I594" s="1">
        <v>3846.5</v>
      </c>
      <c r="J594" s="1">
        <f t="shared" si="127"/>
        <v>3521.6</v>
      </c>
      <c r="K594" s="1">
        <v>512.6</v>
      </c>
      <c r="L594" s="1">
        <v>3009</v>
      </c>
      <c r="M594" s="1">
        <v>2965.2</v>
      </c>
      <c r="N594" s="21">
        <v>139</v>
      </c>
      <c r="O594" s="1">
        <f>'форма 3'!C594</f>
        <v>658539.19999999995</v>
      </c>
      <c r="P594" s="1">
        <v>0</v>
      </c>
      <c r="Q594" s="1">
        <v>0</v>
      </c>
      <c r="R594" s="1">
        <v>0</v>
      </c>
      <c r="S594" s="1">
        <f t="shared" si="130"/>
        <v>658539.19999999995</v>
      </c>
      <c r="T594" s="1">
        <v>0</v>
      </c>
      <c r="U594" s="1">
        <f t="shared" si="128"/>
        <v>187</v>
      </c>
      <c r="V594" s="1">
        <f t="shared" si="129"/>
        <v>187</v>
      </c>
      <c r="W594" s="115" t="s">
        <v>371</v>
      </c>
      <c r="X594" s="35">
        <v>1</v>
      </c>
    </row>
    <row r="595" spans="1:24" x14ac:dyDescent="0.25">
      <c r="A595" s="39">
        <f t="shared" si="131"/>
        <v>16</v>
      </c>
      <c r="B595" s="97" t="s">
        <v>754</v>
      </c>
      <c r="C595" s="20">
        <v>1968</v>
      </c>
      <c r="D595" s="24">
        <v>2010</v>
      </c>
      <c r="E595" s="24" t="s">
        <v>327</v>
      </c>
      <c r="F595" s="24" t="s">
        <v>325</v>
      </c>
      <c r="G595" s="20">
        <v>5</v>
      </c>
      <c r="H595" s="20">
        <v>4</v>
      </c>
      <c r="I595" s="1">
        <v>3855.8</v>
      </c>
      <c r="J595" s="1">
        <f t="shared" si="127"/>
        <v>3568.8</v>
      </c>
      <c r="K595" s="1">
        <v>0</v>
      </c>
      <c r="L595" s="1">
        <v>3568.8</v>
      </c>
      <c r="M595" s="1">
        <v>3523.7</v>
      </c>
      <c r="N595" s="21">
        <v>156</v>
      </c>
      <c r="O595" s="1">
        <f>'форма 3'!C595</f>
        <v>667365.6</v>
      </c>
      <c r="P595" s="1">
        <v>0</v>
      </c>
      <c r="Q595" s="1">
        <v>0</v>
      </c>
      <c r="R595" s="1">
        <v>0</v>
      </c>
      <c r="S595" s="1">
        <f t="shared" si="130"/>
        <v>667365.6</v>
      </c>
      <c r="T595" s="1">
        <v>0</v>
      </c>
      <c r="U595" s="1">
        <f t="shared" si="128"/>
        <v>187</v>
      </c>
      <c r="V595" s="1">
        <f t="shared" si="129"/>
        <v>187</v>
      </c>
      <c r="W595" s="115" t="s">
        <v>371</v>
      </c>
      <c r="X595" s="35">
        <v>1</v>
      </c>
    </row>
    <row r="596" spans="1:24" x14ac:dyDescent="0.25">
      <c r="A596" s="39">
        <f t="shared" si="131"/>
        <v>17</v>
      </c>
      <c r="B596" s="97" t="s">
        <v>755</v>
      </c>
      <c r="C596" s="20">
        <v>1969</v>
      </c>
      <c r="D596" s="24">
        <v>2010</v>
      </c>
      <c r="E596" s="24" t="s">
        <v>327</v>
      </c>
      <c r="F596" s="24" t="s">
        <v>325</v>
      </c>
      <c r="G596" s="20">
        <v>5</v>
      </c>
      <c r="H596" s="20">
        <v>4</v>
      </c>
      <c r="I596" s="1">
        <v>3872.2</v>
      </c>
      <c r="J596" s="1">
        <f t="shared" si="127"/>
        <v>3585.2</v>
      </c>
      <c r="K596" s="1">
        <v>0</v>
      </c>
      <c r="L596" s="1">
        <v>3585.2</v>
      </c>
      <c r="M596" s="1">
        <v>3585.2</v>
      </c>
      <c r="N596" s="21">
        <v>131</v>
      </c>
      <c r="O596" s="1">
        <f>'форма 3'!C596</f>
        <v>670432.4</v>
      </c>
      <c r="P596" s="1">
        <v>0</v>
      </c>
      <c r="Q596" s="1">
        <v>0</v>
      </c>
      <c r="R596" s="1">
        <v>0</v>
      </c>
      <c r="S596" s="1">
        <f t="shared" si="130"/>
        <v>670432.4</v>
      </c>
      <c r="T596" s="1">
        <v>0</v>
      </c>
      <c r="U596" s="1">
        <f t="shared" si="128"/>
        <v>187</v>
      </c>
      <c r="V596" s="1">
        <f t="shared" si="129"/>
        <v>187</v>
      </c>
      <c r="W596" s="115" t="s">
        <v>371</v>
      </c>
      <c r="X596" s="35">
        <v>1</v>
      </c>
    </row>
    <row r="597" spans="1:24" x14ac:dyDescent="0.25">
      <c r="A597" s="39">
        <f t="shared" si="131"/>
        <v>18</v>
      </c>
      <c r="B597" s="97" t="s">
        <v>756</v>
      </c>
      <c r="C597" s="20">
        <v>1967</v>
      </c>
      <c r="D597" s="24">
        <v>2008</v>
      </c>
      <c r="E597" s="24" t="s">
        <v>330</v>
      </c>
      <c r="F597" s="24" t="s">
        <v>327</v>
      </c>
      <c r="G597" s="20">
        <v>5</v>
      </c>
      <c r="H597" s="20">
        <v>4</v>
      </c>
      <c r="I597" s="1">
        <v>4124.3100000000004</v>
      </c>
      <c r="J597" s="1">
        <f t="shared" si="127"/>
        <v>3881.31</v>
      </c>
      <c r="K597" s="1">
        <v>1280.3</v>
      </c>
      <c r="L597" s="1">
        <v>2601.0100000000002</v>
      </c>
      <c r="M597" s="1">
        <v>2503.35</v>
      </c>
      <c r="N597" s="21">
        <v>103</v>
      </c>
      <c r="O597" s="1">
        <f>'форма 3'!C597</f>
        <v>725804.97</v>
      </c>
      <c r="P597" s="1">
        <v>0</v>
      </c>
      <c r="Q597" s="1">
        <v>0</v>
      </c>
      <c r="R597" s="1">
        <v>0</v>
      </c>
      <c r="S597" s="1">
        <f t="shared" si="130"/>
        <v>725804.97</v>
      </c>
      <c r="T597" s="1">
        <v>0</v>
      </c>
      <c r="U597" s="1">
        <f t="shared" si="128"/>
        <v>187</v>
      </c>
      <c r="V597" s="1">
        <f t="shared" si="129"/>
        <v>187</v>
      </c>
      <c r="W597" s="115" t="s">
        <v>371</v>
      </c>
      <c r="X597" s="35">
        <v>1</v>
      </c>
    </row>
    <row r="598" spans="1:24" x14ac:dyDescent="0.25">
      <c r="A598" s="39">
        <f t="shared" si="131"/>
        <v>19</v>
      </c>
      <c r="B598" s="97" t="s">
        <v>827</v>
      </c>
      <c r="C598" s="20">
        <v>1965</v>
      </c>
      <c r="D598" s="24"/>
      <c r="E598" s="24"/>
      <c r="F598" s="24" t="s">
        <v>327</v>
      </c>
      <c r="G598" s="20">
        <v>5</v>
      </c>
      <c r="H598" s="20">
        <v>4</v>
      </c>
      <c r="I598" s="1">
        <v>3249.8</v>
      </c>
      <c r="J598" s="1">
        <f t="shared" si="127"/>
        <v>3004.2</v>
      </c>
      <c r="K598" s="1">
        <v>125.9</v>
      </c>
      <c r="L598" s="1">
        <f>3004.2-125.9</f>
        <v>2878.3</v>
      </c>
      <c r="M598" s="1">
        <v>2960.1</v>
      </c>
      <c r="N598" s="21">
        <v>111</v>
      </c>
      <c r="O598" s="1">
        <f>'форма 3'!C598</f>
        <v>561785.4</v>
      </c>
      <c r="P598" s="1">
        <v>0</v>
      </c>
      <c r="Q598" s="1">
        <v>0</v>
      </c>
      <c r="R598" s="1">
        <v>0</v>
      </c>
      <c r="S598" s="1">
        <f>O598-P598-Q598-R598-T598</f>
        <v>561785.4</v>
      </c>
      <c r="T598" s="1">
        <v>0</v>
      </c>
      <c r="U598" s="1">
        <f>O598/J598</f>
        <v>187</v>
      </c>
      <c r="V598" s="1">
        <f>U598</f>
        <v>187</v>
      </c>
      <c r="W598" s="115" t="s">
        <v>371</v>
      </c>
      <c r="X598" s="35">
        <v>1</v>
      </c>
    </row>
    <row r="599" spans="1:24" x14ac:dyDescent="0.25">
      <c r="A599" s="39">
        <f t="shared" si="131"/>
        <v>20</v>
      </c>
      <c r="B599" s="97" t="s">
        <v>757</v>
      </c>
      <c r="C599" s="20">
        <v>1974</v>
      </c>
      <c r="D599" s="24"/>
      <c r="E599" s="24"/>
      <c r="F599" s="24" t="s">
        <v>327</v>
      </c>
      <c r="G599" s="20">
        <v>5</v>
      </c>
      <c r="H599" s="20">
        <v>2</v>
      </c>
      <c r="I599" s="1">
        <v>5219.72</v>
      </c>
      <c r="J599" s="1">
        <f t="shared" si="127"/>
        <v>4525.22</v>
      </c>
      <c r="K599" s="1">
        <v>490</v>
      </c>
      <c r="L599" s="1">
        <v>4035.22</v>
      </c>
      <c r="M599" s="1">
        <v>3791</v>
      </c>
      <c r="N599" s="21">
        <v>182</v>
      </c>
      <c r="O599" s="1">
        <f>'форма 3'!C599</f>
        <v>846216.14</v>
      </c>
      <c r="P599" s="1">
        <v>0</v>
      </c>
      <c r="Q599" s="1">
        <v>0</v>
      </c>
      <c r="R599" s="1">
        <v>0</v>
      </c>
      <c r="S599" s="1">
        <f t="shared" si="130"/>
        <v>846216.14</v>
      </c>
      <c r="T599" s="1">
        <v>0</v>
      </c>
      <c r="U599" s="1">
        <f t="shared" si="128"/>
        <v>187</v>
      </c>
      <c r="V599" s="1">
        <f t="shared" si="129"/>
        <v>187</v>
      </c>
      <c r="W599" s="115" t="s">
        <v>371</v>
      </c>
      <c r="X599" s="35">
        <v>1</v>
      </c>
    </row>
    <row r="600" spans="1:24" x14ac:dyDescent="0.25">
      <c r="A600" s="39">
        <f t="shared" si="131"/>
        <v>21</v>
      </c>
      <c r="B600" s="97" t="s">
        <v>758</v>
      </c>
      <c r="C600" s="20">
        <v>1971</v>
      </c>
      <c r="D600" s="24"/>
      <c r="E600" s="24"/>
      <c r="F600" s="24" t="s">
        <v>327</v>
      </c>
      <c r="G600" s="20">
        <v>5</v>
      </c>
      <c r="H600" s="20">
        <v>3</v>
      </c>
      <c r="I600" s="1">
        <v>3573</v>
      </c>
      <c r="J600" s="1">
        <f t="shared" si="127"/>
        <v>3042.6</v>
      </c>
      <c r="K600" s="1">
        <v>0</v>
      </c>
      <c r="L600" s="1">
        <v>3042.6</v>
      </c>
      <c r="M600" s="1">
        <v>2813</v>
      </c>
      <c r="N600" s="21">
        <v>180</v>
      </c>
      <c r="O600" s="1">
        <f>'форма 3'!C600</f>
        <v>568966.19999999995</v>
      </c>
      <c r="P600" s="1">
        <v>0</v>
      </c>
      <c r="Q600" s="1">
        <v>0</v>
      </c>
      <c r="R600" s="1">
        <v>0</v>
      </c>
      <c r="S600" s="1">
        <f t="shared" si="130"/>
        <v>568966.19999999995</v>
      </c>
      <c r="T600" s="1">
        <v>0</v>
      </c>
      <c r="U600" s="1">
        <f t="shared" si="128"/>
        <v>187</v>
      </c>
      <c r="V600" s="1">
        <f t="shared" si="129"/>
        <v>187</v>
      </c>
      <c r="W600" s="115" t="s">
        <v>371</v>
      </c>
      <c r="X600" s="35">
        <v>1</v>
      </c>
    </row>
    <row r="601" spans="1:24" x14ac:dyDescent="0.25">
      <c r="A601" s="39">
        <f t="shared" si="131"/>
        <v>22</v>
      </c>
      <c r="B601" s="97" t="s">
        <v>759</v>
      </c>
      <c r="C601" s="20">
        <v>1970</v>
      </c>
      <c r="D601" s="24"/>
      <c r="E601" s="24"/>
      <c r="F601" s="24" t="s">
        <v>327</v>
      </c>
      <c r="G601" s="20">
        <v>5</v>
      </c>
      <c r="H601" s="20">
        <v>4</v>
      </c>
      <c r="I601" s="1">
        <v>3405.3</v>
      </c>
      <c r="J601" s="1">
        <f t="shared" si="127"/>
        <v>3195.7</v>
      </c>
      <c r="K601" s="1">
        <v>327.7</v>
      </c>
      <c r="L601" s="1">
        <v>2868</v>
      </c>
      <c r="M601" s="1">
        <v>2694.6</v>
      </c>
      <c r="N601" s="21">
        <v>149</v>
      </c>
      <c r="O601" s="1">
        <f>'форма 3'!C601</f>
        <v>597595.9</v>
      </c>
      <c r="P601" s="1">
        <v>0</v>
      </c>
      <c r="Q601" s="1">
        <v>0</v>
      </c>
      <c r="R601" s="1">
        <v>0</v>
      </c>
      <c r="S601" s="1">
        <f t="shared" si="130"/>
        <v>597595.9</v>
      </c>
      <c r="T601" s="1">
        <v>0</v>
      </c>
      <c r="U601" s="1">
        <f t="shared" si="128"/>
        <v>187</v>
      </c>
      <c r="V601" s="1">
        <f t="shared" si="129"/>
        <v>187</v>
      </c>
      <c r="W601" s="115" t="s">
        <v>371</v>
      </c>
      <c r="X601" s="35">
        <v>1</v>
      </c>
    </row>
    <row r="602" spans="1:24" x14ac:dyDescent="0.25">
      <c r="A602" s="39">
        <f t="shared" si="131"/>
        <v>23</v>
      </c>
      <c r="B602" s="97" t="s">
        <v>760</v>
      </c>
      <c r="C602" s="20">
        <v>1978</v>
      </c>
      <c r="D602" s="24"/>
      <c r="E602" s="24"/>
      <c r="F602" s="24" t="s">
        <v>327</v>
      </c>
      <c r="G602" s="20">
        <v>5</v>
      </c>
      <c r="H602" s="20">
        <v>4</v>
      </c>
      <c r="I602" s="1">
        <v>3299.15</v>
      </c>
      <c r="J602" s="1">
        <f t="shared" si="127"/>
        <v>3054.95</v>
      </c>
      <c r="K602" s="1">
        <v>0</v>
      </c>
      <c r="L602" s="1">
        <v>3054.95</v>
      </c>
      <c r="M602" s="1">
        <v>3025.15</v>
      </c>
      <c r="N602" s="21">
        <v>137</v>
      </c>
      <c r="O602" s="1">
        <f>'форма 3'!C602</f>
        <v>571275.65</v>
      </c>
      <c r="P602" s="1">
        <v>0</v>
      </c>
      <c r="Q602" s="1">
        <v>0</v>
      </c>
      <c r="R602" s="1">
        <v>0</v>
      </c>
      <c r="S602" s="1">
        <f t="shared" si="130"/>
        <v>571275.65</v>
      </c>
      <c r="T602" s="1">
        <v>0</v>
      </c>
      <c r="U602" s="1">
        <f t="shared" si="128"/>
        <v>187</v>
      </c>
      <c r="V602" s="1">
        <f t="shared" si="129"/>
        <v>187</v>
      </c>
      <c r="W602" s="115" t="s">
        <v>371</v>
      </c>
      <c r="X602" s="35">
        <v>1</v>
      </c>
    </row>
    <row r="603" spans="1:24" x14ac:dyDescent="0.25">
      <c r="A603" s="39">
        <f t="shared" si="131"/>
        <v>24</v>
      </c>
      <c r="B603" s="97" t="s">
        <v>761</v>
      </c>
      <c r="C603" s="20">
        <v>1976</v>
      </c>
      <c r="D603" s="24"/>
      <c r="E603" s="24"/>
      <c r="F603" s="24" t="s">
        <v>327</v>
      </c>
      <c r="G603" s="20">
        <v>9</v>
      </c>
      <c r="H603" s="20">
        <v>1</v>
      </c>
      <c r="I603" s="1">
        <v>3582</v>
      </c>
      <c r="J603" s="1">
        <f t="shared" si="127"/>
        <v>2026</v>
      </c>
      <c r="K603" s="1">
        <v>57</v>
      </c>
      <c r="L603" s="1">
        <v>1969</v>
      </c>
      <c r="M603" s="1">
        <v>1778.3</v>
      </c>
      <c r="N603" s="21">
        <v>175</v>
      </c>
      <c r="O603" s="1">
        <f>'форма 3'!C603</f>
        <v>235016</v>
      </c>
      <c r="P603" s="1">
        <v>0</v>
      </c>
      <c r="Q603" s="1">
        <v>0</v>
      </c>
      <c r="R603" s="1">
        <v>0</v>
      </c>
      <c r="S603" s="1">
        <f t="shared" si="130"/>
        <v>235016</v>
      </c>
      <c r="T603" s="1">
        <v>0</v>
      </c>
      <c r="U603" s="1">
        <f t="shared" si="128"/>
        <v>116</v>
      </c>
      <c r="V603" s="1">
        <f t="shared" si="129"/>
        <v>116</v>
      </c>
      <c r="W603" s="115" t="s">
        <v>371</v>
      </c>
      <c r="X603" s="35">
        <v>1</v>
      </c>
    </row>
    <row r="604" spans="1:24" x14ac:dyDescent="0.25">
      <c r="A604" s="39">
        <f t="shared" si="131"/>
        <v>25</v>
      </c>
      <c r="B604" s="97" t="s">
        <v>762</v>
      </c>
      <c r="C604" s="20">
        <v>1967</v>
      </c>
      <c r="D604" s="24"/>
      <c r="E604" s="24"/>
      <c r="F604" s="24" t="s">
        <v>327</v>
      </c>
      <c r="G604" s="20">
        <v>5</v>
      </c>
      <c r="H604" s="20">
        <v>1</v>
      </c>
      <c r="I604" s="1">
        <v>3940.36</v>
      </c>
      <c r="J604" s="1">
        <f t="shared" si="127"/>
        <v>3750.3</v>
      </c>
      <c r="K604" s="1">
        <v>125.4</v>
      </c>
      <c r="L604" s="1">
        <v>3624.9</v>
      </c>
      <c r="M604" s="1">
        <v>1437.4</v>
      </c>
      <c r="N604" s="21">
        <v>228</v>
      </c>
      <c r="O604" s="1">
        <f>'форма 3'!C604</f>
        <v>701306.1</v>
      </c>
      <c r="P604" s="1">
        <v>0</v>
      </c>
      <c r="Q604" s="1">
        <v>0</v>
      </c>
      <c r="R604" s="1">
        <v>0</v>
      </c>
      <c r="S604" s="1">
        <f t="shared" si="130"/>
        <v>701306.1</v>
      </c>
      <c r="T604" s="1">
        <v>0</v>
      </c>
      <c r="U604" s="1">
        <f t="shared" si="128"/>
        <v>187</v>
      </c>
      <c r="V604" s="1">
        <f t="shared" si="129"/>
        <v>187</v>
      </c>
      <c r="W604" s="115" t="s">
        <v>371</v>
      </c>
      <c r="X604" s="35">
        <v>1</v>
      </c>
    </row>
    <row r="605" spans="1:24" x14ac:dyDescent="0.25">
      <c r="A605" s="39">
        <f t="shared" si="131"/>
        <v>26</v>
      </c>
      <c r="B605" s="97" t="s">
        <v>763</v>
      </c>
      <c r="C605" s="20">
        <v>1972</v>
      </c>
      <c r="D605" s="24"/>
      <c r="E605" s="24"/>
      <c r="F605" s="24" t="s">
        <v>327</v>
      </c>
      <c r="G605" s="20">
        <v>5</v>
      </c>
      <c r="H605" s="20">
        <v>2</v>
      </c>
      <c r="I605" s="1">
        <v>2356.1</v>
      </c>
      <c r="J605" s="1">
        <f t="shared" si="127"/>
        <v>1171.8</v>
      </c>
      <c r="K605" s="1">
        <v>80.8</v>
      </c>
      <c r="L605" s="1">
        <v>1091</v>
      </c>
      <c r="M605" s="1">
        <v>1051.08</v>
      </c>
      <c r="N605" s="21">
        <v>75</v>
      </c>
      <c r="O605" s="1">
        <f>'форма 3'!C605</f>
        <v>219126.6</v>
      </c>
      <c r="P605" s="1">
        <v>0</v>
      </c>
      <c r="Q605" s="1">
        <v>0</v>
      </c>
      <c r="R605" s="1">
        <v>0</v>
      </c>
      <c r="S605" s="1">
        <f t="shared" si="130"/>
        <v>219126.6</v>
      </c>
      <c r="T605" s="1">
        <v>0</v>
      </c>
      <c r="U605" s="1">
        <f t="shared" si="128"/>
        <v>187</v>
      </c>
      <c r="V605" s="1">
        <f t="shared" si="129"/>
        <v>187</v>
      </c>
      <c r="W605" s="115" t="s">
        <v>371</v>
      </c>
      <c r="X605" s="35">
        <v>1</v>
      </c>
    </row>
    <row r="606" spans="1:24" x14ac:dyDescent="0.25">
      <c r="A606" s="39">
        <f t="shared" si="131"/>
        <v>27</v>
      </c>
      <c r="B606" s="97" t="s">
        <v>764</v>
      </c>
      <c r="C606" s="20">
        <v>1978</v>
      </c>
      <c r="D606" s="24">
        <v>2008</v>
      </c>
      <c r="E606" s="24" t="s">
        <v>331</v>
      </c>
      <c r="F606" s="24" t="s">
        <v>327</v>
      </c>
      <c r="G606" s="20">
        <v>5</v>
      </c>
      <c r="H606" s="20">
        <v>4</v>
      </c>
      <c r="I606" s="1">
        <v>2576.64</v>
      </c>
      <c r="J606" s="1">
        <f t="shared" si="127"/>
        <v>2331.8000000000002</v>
      </c>
      <c r="K606" s="1">
        <v>83.5</v>
      </c>
      <c r="L606" s="1">
        <v>2248.3000000000002</v>
      </c>
      <c r="M606" s="1">
        <v>2189.9</v>
      </c>
      <c r="N606" s="21">
        <v>79</v>
      </c>
      <c r="O606" s="1">
        <f>'форма 3'!C606</f>
        <v>436046.6</v>
      </c>
      <c r="P606" s="1">
        <v>0</v>
      </c>
      <c r="Q606" s="1">
        <v>0</v>
      </c>
      <c r="R606" s="1">
        <v>0</v>
      </c>
      <c r="S606" s="1">
        <f t="shared" si="130"/>
        <v>436046.6</v>
      </c>
      <c r="T606" s="1">
        <v>0</v>
      </c>
      <c r="U606" s="1">
        <f t="shared" si="128"/>
        <v>187</v>
      </c>
      <c r="V606" s="1">
        <f t="shared" si="129"/>
        <v>187</v>
      </c>
      <c r="W606" s="115" t="s">
        <v>371</v>
      </c>
      <c r="X606" s="35">
        <v>1</v>
      </c>
    </row>
    <row r="607" spans="1:24" x14ac:dyDescent="0.25">
      <c r="A607" s="39">
        <f t="shared" si="131"/>
        <v>28</v>
      </c>
      <c r="B607" s="97" t="s">
        <v>765</v>
      </c>
      <c r="C607" s="20">
        <v>1969</v>
      </c>
      <c r="D607" s="24">
        <v>2010</v>
      </c>
      <c r="E607" s="24" t="s">
        <v>327</v>
      </c>
      <c r="F607" s="24" t="s">
        <v>327</v>
      </c>
      <c r="G607" s="20">
        <v>5</v>
      </c>
      <c r="H607" s="20">
        <v>4</v>
      </c>
      <c r="I607" s="1">
        <v>3834</v>
      </c>
      <c r="J607" s="1">
        <f t="shared" si="127"/>
        <v>3391.3</v>
      </c>
      <c r="K607" s="1">
        <v>0</v>
      </c>
      <c r="L607" s="1">
        <v>3391.3</v>
      </c>
      <c r="M607" s="1">
        <v>3166.4</v>
      </c>
      <c r="N607" s="21">
        <v>127</v>
      </c>
      <c r="O607" s="1">
        <f>'форма 3'!C607</f>
        <v>250956.2</v>
      </c>
      <c r="P607" s="1">
        <v>0</v>
      </c>
      <c r="Q607" s="1">
        <v>0</v>
      </c>
      <c r="R607" s="1">
        <v>0</v>
      </c>
      <c r="S607" s="1">
        <f t="shared" si="130"/>
        <v>250956.2</v>
      </c>
      <c r="T607" s="1">
        <v>0</v>
      </c>
      <c r="U607" s="1">
        <f t="shared" si="128"/>
        <v>74</v>
      </c>
      <c r="V607" s="1">
        <f t="shared" si="129"/>
        <v>74</v>
      </c>
      <c r="W607" s="115" t="s">
        <v>371</v>
      </c>
      <c r="X607" s="35">
        <v>1</v>
      </c>
    </row>
    <row r="608" spans="1:24" x14ac:dyDescent="0.25">
      <c r="A608" s="39">
        <f t="shared" si="131"/>
        <v>29</v>
      </c>
      <c r="B608" s="97" t="s">
        <v>766</v>
      </c>
      <c r="C608" s="20">
        <v>1971</v>
      </c>
      <c r="D608" s="24">
        <v>2008</v>
      </c>
      <c r="E608" s="24" t="s">
        <v>331</v>
      </c>
      <c r="F608" s="24" t="s">
        <v>327</v>
      </c>
      <c r="G608" s="20">
        <v>5</v>
      </c>
      <c r="H608" s="20">
        <v>3</v>
      </c>
      <c r="I608" s="1">
        <v>3161.6</v>
      </c>
      <c r="J608" s="1">
        <f t="shared" si="127"/>
        <v>2984.6</v>
      </c>
      <c r="K608" s="1">
        <v>0</v>
      </c>
      <c r="L608" s="1">
        <v>2984.6</v>
      </c>
      <c r="M608" s="1">
        <v>2815.9</v>
      </c>
      <c r="N608" s="21">
        <v>198</v>
      </c>
      <c r="O608" s="1">
        <f>'форма 3'!C608</f>
        <v>558120.19999999995</v>
      </c>
      <c r="P608" s="1">
        <v>0</v>
      </c>
      <c r="Q608" s="1">
        <v>0</v>
      </c>
      <c r="R608" s="1">
        <v>0</v>
      </c>
      <c r="S608" s="1">
        <f t="shared" si="130"/>
        <v>558120.19999999995</v>
      </c>
      <c r="T608" s="1">
        <v>0</v>
      </c>
      <c r="U608" s="1">
        <f t="shared" si="128"/>
        <v>187</v>
      </c>
      <c r="V608" s="1">
        <f t="shared" si="129"/>
        <v>187</v>
      </c>
      <c r="W608" s="115" t="s">
        <v>371</v>
      </c>
      <c r="X608" s="35">
        <v>1</v>
      </c>
    </row>
    <row r="609" spans="1:24" x14ac:dyDescent="0.25">
      <c r="A609" s="39">
        <f t="shared" si="131"/>
        <v>30</v>
      </c>
      <c r="B609" s="97" t="s">
        <v>767</v>
      </c>
      <c r="C609" s="20">
        <v>1972</v>
      </c>
      <c r="D609" s="24"/>
      <c r="E609" s="24"/>
      <c r="F609" s="24" t="s">
        <v>327</v>
      </c>
      <c r="G609" s="20">
        <v>5</v>
      </c>
      <c r="H609" s="20">
        <v>2</v>
      </c>
      <c r="I609" s="1">
        <v>1950</v>
      </c>
      <c r="J609" s="1">
        <f t="shared" si="127"/>
        <v>1802</v>
      </c>
      <c r="K609" s="1">
        <v>0</v>
      </c>
      <c r="L609" s="1">
        <v>1802</v>
      </c>
      <c r="M609" s="1">
        <v>1704.7</v>
      </c>
      <c r="N609" s="21">
        <v>84</v>
      </c>
      <c r="O609" s="1">
        <f>'форма 3'!C609</f>
        <v>336974</v>
      </c>
      <c r="P609" s="1">
        <v>0</v>
      </c>
      <c r="Q609" s="1">
        <v>0</v>
      </c>
      <c r="R609" s="1">
        <v>0</v>
      </c>
      <c r="S609" s="1">
        <f t="shared" si="130"/>
        <v>336974</v>
      </c>
      <c r="T609" s="1">
        <v>0</v>
      </c>
      <c r="U609" s="1">
        <f t="shared" si="128"/>
        <v>187</v>
      </c>
      <c r="V609" s="1">
        <f t="shared" si="129"/>
        <v>187</v>
      </c>
      <c r="W609" s="115" t="s">
        <v>371</v>
      </c>
      <c r="X609" s="35">
        <v>1</v>
      </c>
    </row>
    <row r="610" spans="1:24" x14ac:dyDescent="0.25">
      <c r="A610" s="39">
        <f t="shared" si="131"/>
        <v>31</v>
      </c>
      <c r="B610" s="97" t="s">
        <v>768</v>
      </c>
      <c r="C610" s="20">
        <v>1982</v>
      </c>
      <c r="D610" s="24">
        <v>2010</v>
      </c>
      <c r="E610" s="24" t="s">
        <v>329</v>
      </c>
      <c r="F610" s="24" t="s">
        <v>327</v>
      </c>
      <c r="G610" s="20">
        <v>9</v>
      </c>
      <c r="H610" s="20">
        <v>1</v>
      </c>
      <c r="I610" s="1">
        <v>3456.7</v>
      </c>
      <c r="J610" s="1">
        <f t="shared" si="127"/>
        <v>2801.8</v>
      </c>
      <c r="K610" s="1">
        <v>116.15</v>
      </c>
      <c r="L610" s="1">
        <v>2685.65</v>
      </c>
      <c r="M610" s="1">
        <v>2384.9</v>
      </c>
      <c r="N610" s="21">
        <v>185</v>
      </c>
      <c r="O610" s="1">
        <f>'форма 3'!C610</f>
        <v>476306</v>
      </c>
      <c r="P610" s="1">
        <v>0</v>
      </c>
      <c r="Q610" s="1">
        <v>0</v>
      </c>
      <c r="R610" s="1">
        <v>0</v>
      </c>
      <c r="S610" s="1">
        <f t="shared" si="130"/>
        <v>476306</v>
      </c>
      <c r="T610" s="1">
        <v>0</v>
      </c>
      <c r="U610" s="1">
        <f t="shared" si="128"/>
        <v>170</v>
      </c>
      <c r="V610" s="1">
        <f t="shared" si="129"/>
        <v>170</v>
      </c>
      <c r="W610" s="115" t="s">
        <v>371</v>
      </c>
      <c r="X610" s="35">
        <v>1</v>
      </c>
    </row>
    <row r="611" spans="1:24" x14ac:dyDescent="0.25">
      <c r="A611" s="39">
        <f t="shared" si="131"/>
        <v>32</v>
      </c>
      <c r="B611" s="97" t="s">
        <v>769</v>
      </c>
      <c r="C611" s="20">
        <v>1985</v>
      </c>
      <c r="D611" s="24">
        <v>2011</v>
      </c>
      <c r="E611" s="24" t="s">
        <v>329</v>
      </c>
      <c r="F611" s="24" t="s">
        <v>327</v>
      </c>
      <c r="G611" s="20">
        <v>9</v>
      </c>
      <c r="H611" s="20">
        <v>6</v>
      </c>
      <c r="I611" s="1">
        <v>15418.66</v>
      </c>
      <c r="J611" s="1">
        <f t="shared" si="127"/>
        <v>14583.46</v>
      </c>
      <c r="K611" s="1">
        <v>2534.8000000000002</v>
      </c>
      <c r="L611" s="1">
        <v>12048.66</v>
      </c>
      <c r="M611" s="1">
        <v>11725.36</v>
      </c>
      <c r="N611" s="21">
        <v>518</v>
      </c>
      <c r="O611" s="1">
        <f>'форма 3'!C611</f>
        <v>1312511.3999999999</v>
      </c>
      <c r="P611" s="1">
        <v>0</v>
      </c>
      <c r="Q611" s="1">
        <v>0</v>
      </c>
      <c r="R611" s="1">
        <v>0</v>
      </c>
      <c r="S611" s="1">
        <f t="shared" si="130"/>
        <v>1312511.3999999999</v>
      </c>
      <c r="T611" s="1">
        <v>0</v>
      </c>
      <c r="U611" s="1">
        <f t="shared" si="128"/>
        <v>90</v>
      </c>
      <c r="V611" s="1">
        <f t="shared" si="129"/>
        <v>90</v>
      </c>
      <c r="W611" s="115" t="s">
        <v>371</v>
      </c>
      <c r="X611" s="35">
        <v>1</v>
      </c>
    </row>
    <row r="612" spans="1:24" x14ac:dyDescent="0.25">
      <c r="A612" s="39">
        <f t="shared" si="131"/>
        <v>33</v>
      </c>
      <c r="B612" s="97" t="s">
        <v>770</v>
      </c>
      <c r="C612" s="20">
        <v>1963</v>
      </c>
      <c r="D612" s="24">
        <v>2012</v>
      </c>
      <c r="E612" s="24" t="s">
        <v>561</v>
      </c>
      <c r="F612" s="24" t="s">
        <v>327</v>
      </c>
      <c r="G612" s="20">
        <v>5</v>
      </c>
      <c r="H612" s="20">
        <v>3</v>
      </c>
      <c r="I612" s="1">
        <v>2714.9</v>
      </c>
      <c r="J612" s="1">
        <f t="shared" si="127"/>
        <v>2382.92</v>
      </c>
      <c r="K612" s="1">
        <v>126</v>
      </c>
      <c r="L612" s="1">
        <v>2256.92</v>
      </c>
      <c r="M612" s="1">
        <v>2195.02</v>
      </c>
      <c r="N612" s="21">
        <v>84</v>
      </c>
      <c r="O612" s="1">
        <f>'форма 3'!C612</f>
        <v>445606.04</v>
      </c>
      <c r="P612" s="1">
        <v>0</v>
      </c>
      <c r="Q612" s="1">
        <v>0</v>
      </c>
      <c r="R612" s="1">
        <v>0</v>
      </c>
      <c r="S612" s="1">
        <f t="shared" si="130"/>
        <v>445606.04</v>
      </c>
      <c r="T612" s="1">
        <v>0</v>
      </c>
      <c r="U612" s="1">
        <f t="shared" si="128"/>
        <v>187</v>
      </c>
      <c r="V612" s="1">
        <f t="shared" si="129"/>
        <v>187</v>
      </c>
      <c r="W612" s="115" t="s">
        <v>371</v>
      </c>
      <c r="X612" s="35">
        <v>1</v>
      </c>
    </row>
    <row r="613" spans="1:24" x14ac:dyDescent="0.25">
      <c r="A613" s="39">
        <f t="shared" si="131"/>
        <v>34</v>
      </c>
      <c r="B613" s="97" t="s">
        <v>771</v>
      </c>
      <c r="C613" s="20">
        <v>1989</v>
      </c>
      <c r="D613" s="24"/>
      <c r="E613" s="24"/>
      <c r="F613" s="24" t="s">
        <v>327</v>
      </c>
      <c r="G613" s="20">
        <v>6</v>
      </c>
      <c r="H613" s="20">
        <v>2</v>
      </c>
      <c r="I613" s="1">
        <v>2018.5</v>
      </c>
      <c r="J613" s="1">
        <f t="shared" si="127"/>
        <v>1771.5</v>
      </c>
      <c r="K613" s="1">
        <v>0</v>
      </c>
      <c r="L613" s="1">
        <v>1771.5</v>
      </c>
      <c r="M613" s="1">
        <v>1712</v>
      </c>
      <c r="N613" s="21">
        <v>78</v>
      </c>
      <c r="O613" s="1">
        <f>'форма 3'!C613</f>
        <v>244467</v>
      </c>
      <c r="P613" s="1">
        <v>0</v>
      </c>
      <c r="Q613" s="1">
        <v>0</v>
      </c>
      <c r="R613" s="1">
        <v>0</v>
      </c>
      <c r="S613" s="1">
        <f t="shared" si="130"/>
        <v>244467</v>
      </c>
      <c r="T613" s="1">
        <v>0</v>
      </c>
      <c r="U613" s="1">
        <f t="shared" si="128"/>
        <v>138</v>
      </c>
      <c r="V613" s="1">
        <f t="shared" si="129"/>
        <v>138</v>
      </c>
      <c r="W613" s="115" t="s">
        <v>371</v>
      </c>
      <c r="X613" s="35">
        <v>1</v>
      </c>
    </row>
    <row r="614" spans="1:24" x14ac:dyDescent="0.25">
      <c r="A614" s="39">
        <f t="shared" si="131"/>
        <v>35</v>
      </c>
      <c r="B614" s="97" t="s">
        <v>828</v>
      </c>
      <c r="C614" s="20">
        <v>1965</v>
      </c>
      <c r="D614" s="24"/>
      <c r="E614" s="24"/>
      <c r="F614" s="24" t="s">
        <v>325</v>
      </c>
      <c r="G614" s="20">
        <v>5</v>
      </c>
      <c r="H614" s="20">
        <v>3</v>
      </c>
      <c r="I614" s="1">
        <v>2757.88</v>
      </c>
      <c r="J614" s="1">
        <f t="shared" si="127"/>
        <v>2539.88</v>
      </c>
      <c r="K614" s="1">
        <v>0</v>
      </c>
      <c r="L614" s="1">
        <v>2539.88</v>
      </c>
      <c r="M614" s="1">
        <v>2332.38</v>
      </c>
      <c r="N614" s="21">
        <v>116</v>
      </c>
      <c r="O614" s="1">
        <f>'форма 3'!C614</f>
        <v>474957.56</v>
      </c>
      <c r="P614" s="1">
        <v>0</v>
      </c>
      <c r="Q614" s="1">
        <v>0</v>
      </c>
      <c r="R614" s="1">
        <v>0</v>
      </c>
      <c r="S614" s="1">
        <f>O614-P614-Q614-R614-T614</f>
        <v>474957.56</v>
      </c>
      <c r="T614" s="1">
        <v>0</v>
      </c>
      <c r="U614" s="1">
        <f>O614/J614</f>
        <v>187</v>
      </c>
      <c r="V614" s="1">
        <f>U614</f>
        <v>187</v>
      </c>
      <c r="W614" s="115" t="s">
        <v>371</v>
      </c>
      <c r="X614" s="35">
        <v>1</v>
      </c>
    </row>
    <row r="615" spans="1:24" x14ac:dyDescent="0.25">
      <c r="A615" s="39">
        <f t="shared" si="131"/>
        <v>36</v>
      </c>
      <c r="B615" s="97" t="s">
        <v>772</v>
      </c>
      <c r="C615" s="20">
        <v>1979</v>
      </c>
      <c r="D615" s="24">
        <v>2010</v>
      </c>
      <c r="E615" s="24" t="s">
        <v>329</v>
      </c>
      <c r="F615" s="24" t="s">
        <v>327</v>
      </c>
      <c r="G615" s="20">
        <v>9</v>
      </c>
      <c r="H615" s="20">
        <v>2</v>
      </c>
      <c r="I615" s="1">
        <v>6618.3</v>
      </c>
      <c r="J615" s="1">
        <f t="shared" si="127"/>
        <v>4445.2</v>
      </c>
      <c r="K615" s="1">
        <v>0</v>
      </c>
      <c r="L615" s="1">
        <v>4445.2</v>
      </c>
      <c r="M615" s="1">
        <v>4282.8999999999996</v>
      </c>
      <c r="N615" s="21">
        <v>292</v>
      </c>
      <c r="O615" s="1">
        <f>'форма 3'!C615</f>
        <v>755684</v>
      </c>
      <c r="P615" s="1">
        <v>0</v>
      </c>
      <c r="Q615" s="1">
        <v>0</v>
      </c>
      <c r="R615" s="1">
        <v>0</v>
      </c>
      <c r="S615" s="1">
        <f t="shared" si="130"/>
        <v>755684</v>
      </c>
      <c r="T615" s="1">
        <v>0</v>
      </c>
      <c r="U615" s="1">
        <f t="shared" si="128"/>
        <v>170</v>
      </c>
      <c r="V615" s="1">
        <f t="shared" si="129"/>
        <v>170</v>
      </c>
      <c r="W615" s="115" t="s">
        <v>371</v>
      </c>
      <c r="X615" s="35">
        <v>1</v>
      </c>
    </row>
    <row r="616" spans="1:24" x14ac:dyDescent="0.25">
      <c r="A616" s="39">
        <f t="shared" si="131"/>
        <v>37</v>
      </c>
      <c r="B616" s="97" t="s">
        <v>773</v>
      </c>
      <c r="C616" s="20">
        <v>1973</v>
      </c>
      <c r="D616" s="24"/>
      <c r="E616" s="24"/>
      <c r="F616" s="24" t="s">
        <v>327</v>
      </c>
      <c r="G616" s="20">
        <v>5</v>
      </c>
      <c r="H616" s="20">
        <v>2</v>
      </c>
      <c r="I616" s="1">
        <v>2230.1799999999998</v>
      </c>
      <c r="J616" s="1">
        <f t="shared" si="127"/>
        <v>2077.6</v>
      </c>
      <c r="K616" s="1">
        <v>517</v>
      </c>
      <c r="L616" s="1">
        <v>1560.6</v>
      </c>
      <c r="M616" s="1">
        <v>1560.6</v>
      </c>
      <c r="N616" s="21">
        <v>67</v>
      </c>
      <c r="O616" s="1">
        <f>'форма 3'!C616</f>
        <v>388511.2</v>
      </c>
      <c r="P616" s="1">
        <v>0</v>
      </c>
      <c r="Q616" s="1">
        <v>0</v>
      </c>
      <c r="R616" s="1">
        <v>0</v>
      </c>
      <c r="S616" s="1">
        <f t="shared" si="130"/>
        <v>388511.2</v>
      </c>
      <c r="T616" s="1">
        <v>0</v>
      </c>
      <c r="U616" s="1">
        <f t="shared" si="128"/>
        <v>187</v>
      </c>
      <c r="V616" s="1">
        <f t="shared" si="129"/>
        <v>187</v>
      </c>
      <c r="W616" s="115" t="s">
        <v>371</v>
      </c>
      <c r="X616" s="35">
        <v>1</v>
      </c>
    </row>
    <row r="617" spans="1:24" x14ac:dyDescent="0.25">
      <c r="A617" s="198" t="s">
        <v>32</v>
      </c>
      <c r="B617" s="198"/>
      <c r="C617" s="20" t="s">
        <v>16</v>
      </c>
      <c r="D617" s="24" t="s">
        <v>16</v>
      </c>
      <c r="E617" s="24" t="s">
        <v>16</v>
      </c>
      <c r="F617" s="24" t="s">
        <v>16</v>
      </c>
      <c r="G617" s="20" t="s">
        <v>16</v>
      </c>
      <c r="H617" s="20" t="s">
        <v>16</v>
      </c>
      <c r="I617" s="1" t="s">
        <v>16</v>
      </c>
      <c r="J617" s="1" t="s">
        <v>16</v>
      </c>
      <c r="K617" s="1" t="s">
        <v>16</v>
      </c>
      <c r="L617" s="1" t="s">
        <v>16</v>
      </c>
      <c r="M617" s="1" t="s">
        <v>16</v>
      </c>
      <c r="N617" s="21" t="s">
        <v>16</v>
      </c>
      <c r="O617" s="1" t="s">
        <v>16</v>
      </c>
      <c r="P617" s="1" t="s">
        <v>16</v>
      </c>
      <c r="Q617" s="1" t="s">
        <v>16</v>
      </c>
      <c r="R617" s="1" t="s">
        <v>16</v>
      </c>
      <c r="S617" s="1" t="s">
        <v>16</v>
      </c>
      <c r="T617" s="1">
        <v>0</v>
      </c>
      <c r="U617" s="1" t="s">
        <v>16</v>
      </c>
      <c r="V617" s="1" t="s">
        <v>16</v>
      </c>
      <c r="W617" s="115" t="s">
        <v>16</v>
      </c>
      <c r="X617" s="35" t="s">
        <v>16</v>
      </c>
    </row>
    <row r="618" spans="1:24" x14ac:dyDescent="0.25">
      <c r="A618" s="39">
        <f>A616+1</f>
        <v>38</v>
      </c>
      <c r="B618" s="97" t="s">
        <v>774</v>
      </c>
      <c r="C618" s="20">
        <v>1972</v>
      </c>
      <c r="D618" s="24"/>
      <c r="E618" s="24"/>
      <c r="F618" s="24" t="s">
        <v>325</v>
      </c>
      <c r="G618" s="20">
        <v>5</v>
      </c>
      <c r="H618" s="20">
        <v>6</v>
      </c>
      <c r="I618" s="1">
        <v>4294.7</v>
      </c>
      <c r="J618" s="1">
        <f t="shared" ref="J618:J639" si="132">SUM(K618:L618)</f>
        <v>3875.5</v>
      </c>
      <c r="K618" s="1">
        <v>88</v>
      </c>
      <c r="L618" s="1">
        <v>3787.5</v>
      </c>
      <c r="M618" s="1">
        <v>3709.5</v>
      </c>
      <c r="N618" s="21">
        <v>146</v>
      </c>
      <c r="O618" s="1">
        <f>'форма 3'!C618</f>
        <v>14060314</v>
      </c>
      <c r="P618" s="1">
        <v>0</v>
      </c>
      <c r="Q618" s="1">
        <v>0</v>
      </c>
      <c r="R618" s="1">
        <v>0</v>
      </c>
      <c r="S618" s="1">
        <f t="shared" si="130"/>
        <v>14060314</v>
      </c>
      <c r="T618" s="1">
        <v>0</v>
      </c>
      <c r="U618" s="1">
        <f t="shared" ref="U618:U639" si="133">O618/J618</f>
        <v>3628</v>
      </c>
      <c r="V618" s="1">
        <f t="shared" si="129"/>
        <v>3628</v>
      </c>
      <c r="W618" s="115" t="s">
        <v>371</v>
      </c>
      <c r="X618" s="35">
        <v>1</v>
      </c>
    </row>
    <row r="619" spans="1:24" x14ac:dyDescent="0.25">
      <c r="A619" s="39">
        <f>A618+1</f>
        <v>39</v>
      </c>
      <c r="B619" s="97" t="s">
        <v>775</v>
      </c>
      <c r="C619" s="20">
        <v>1974</v>
      </c>
      <c r="D619" s="24"/>
      <c r="E619" s="24"/>
      <c r="F619" s="24" t="s">
        <v>327</v>
      </c>
      <c r="G619" s="20">
        <v>5</v>
      </c>
      <c r="H619" s="20">
        <v>4</v>
      </c>
      <c r="I619" s="1">
        <v>3716.4</v>
      </c>
      <c r="J619" s="1">
        <f t="shared" si="132"/>
        <v>3498.4</v>
      </c>
      <c r="K619" s="1">
        <v>772.4</v>
      </c>
      <c r="L619" s="1">
        <v>2726</v>
      </c>
      <c r="M619" s="1">
        <v>2665</v>
      </c>
      <c r="N619" s="21">
        <v>132</v>
      </c>
      <c r="O619" s="1">
        <f>'форма 3'!C619</f>
        <v>10558171.199999999</v>
      </c>
      <c r="P619" s="1">
        <v>0</v>
      </c>
      <c r="Q619" s="1">
        <v>0</v>
      </c>
      <c r="R619" s="1">
        <v>0</v>
      </c>
      <c r="S619" s="1">
        <f t="shared" si="130"/>
        <v>10558171.199999999</v>
      </c>
      <c r="T619" s="1">
        <v>0</v>
      </c>
      <c r="U619" s="1">
        <f t="shared" si="133"/>
        <v>3018</v>
      </c>
      <c r="V619" s="1">
        <f t="shared" si="129"/>
        <v>3018</v>
      </c>
      <c r="W619" s="115" t="s">
        <v>371</v>
      </c>
      <c r="X619" s="35">
        <v>1</v>
      </c>
    </row>
    <row r="620" spans="1:24" x14ac:dyDescent="0.25">
      <c r="A620" s="39">
        <f t="shared" ref="A620:A639" si="134">A619+1</f>
        <v>40</v>
      </c>
      <c r="B620" s="97" t="s">
        <v>776</v>
      </c>
      <c r="C620" s="20">
        <v>1832</v>
      </c>
      <c r="D620" s="24">
        <v>2013</v>
      </c>
      <c r="E620" s="24" t="s">
        <v>561</v>
      </c>
      <c r="F620" s="24" t="s">
        <v>326</v>
      </c>
      <c r="G620" s="20">
        <v>2</v>
      </c>
      <c r="H620" s="20">
        <v>2</v>
      </c>
      <c r="I620" s="1">
        <v>270.10000000000002</v>
      </c>
      <c r="J620" s="1">
        <f t="shared" si="132"/>
        <v>243.09</v>
      </c>
      <c r="K620" s="1">
        <v>0</v>
      </c>
      <c r="L620" s="1">
        <v>243.09</v>
      </c>
      <c r="M620" s="1">
        <v>113.29</v>
      </c>
      <c r="N620" s="21">
        <v>98</v>
      </c>
      <c r="O620" s="1">
        <f>'форма 3'!C620</f>
        <v>1779418.8</v>
      </c>
      <c r="P620" s="1">
        <v>0</v>
      </c>
      <c r="Q620" s="1">
        <v>0</v>
      </c>
      <c r="R620" s="1">
        <v>0</v>
      </c>
      <c r="S620" s="1">
        <f t="shared" si="130"/>
        <v>1779418.8</v>
      </c>
      <c r="T620" s="1">
        <v>0</v>
      </c>
      <c r="U620" s="1">
        <f t="shared" si="133"/>
        <v>7320</v>
      </c>
      <c r="V620" s="1">
        <f t="shared" si="129"/>
        <v>7320</v>
      </c>
      <c r="W620" s="115" t="s">
        <v>371</v>
      </c>
      <c r="X620" s="35">
        <v>1</v>
      </c>
    </row>
    <row r="621" spans="1:24" x14ac:dyDescent="0.25">
      <c r="A621" s="39">
        <f t="shared" si="134"/>
        <v>41</v>
      </c>
      <c r="B621" s="97" t="s">
        <v>777</v>
      </c>
      <c r="C621" s="20">
        <v>1978</v>
      </c>
      <c r="D621" s="24"/>
      <c r="E621" s="24"/>
      <c r="F621" s="24" t="s">
        <v>325</v>
      </c>
      <c r="G621" s="20">
        <v>9</v>
      </c>
      <c r="H621" s="20">
        <v>6</v>
      </c>
      <c r="I621" s="1">
        <v>12315.6</v>
      </c>
      <c r="J621" s="1">
        <f t="shared" si="132"/>
        <v>12279.6</v>
      </c>
      <c r="K621" s="1">
        <v>86</v>
      </c>
      <c r="L621" s="1">
        <v>12193.6</v>
      </c>
      <c r="M621" s="1">
        <v>11975.3</v>
      </c>
      <c r="N621" s="21">
        <v>464</v>
      </c>
      <c r="O621" s="1">
        <f>'форма 3'!C621</f>
        <v>11812975.199999999</v>
      </c>
      <c r="P621" s="1">
        <v>0</v>
      </c>
      <c r="Q621" s="1">
        <v>0</v>
      </c>
      <c r="R621" s="1">
        <v>0</v>
      </c>
      <c r="S621" s="1">
        <f t="shared" si="130"/>
        <v>11812975.199999999</v>
      </c>
      <c r="T621" s="1">
        <v>0</v>
      </c>
      <c r="U621" s="1">
        <f t="shared" si="133"/>
        <v>962</v>
      </c>
      <c r="V621" s="1">
        <f t="shared" si="129"/>
        <v>962</v>
      </c>
      <c r="W621" s="115" t="s">
        <v>371</v>
      </c>
      <c r="X621" s="35">
        <v>1</v>
      </c>
    </row>
    <row r="622" spans="1:24" x14ac:dyDescent="0.25">
      <c r="A622" s="39">
        <f t="shared" si="134"/>
        <v>42</v>
      </c>
      <c r="B622" s="97" t="s">
        <v>778</v>
      </c>
      <c r="C622" s="20">
        <v>1972</v>
      </c>
      <c r="D622" s="24"/>
      <c r="E622" s="24"/>
      <c r="F622" s="24" t="s">
        <v>327</v>
      </c>
      <c r="G622" s="20">
        <v>5</v>
      </c>
      <c r="H622" s="20">
        <v>6</v>
      </c>
      <c r="I622" s="1">
        <v>4603.3999999999996</v>
      </c>
      <c r="J622" s="1">
        <f t="shared" si="132"/>
        <v>4201.3999999999996</v>
      </c>
      <c r="K622" s="1">
        <v>431.5</v>
      </c>
      <c r="L622" s="1">
        <v>3769.9</v>
      </c>
      <c r="M622" s="1">
        <v>3470.5</v>
      </c>
      <c r="N622" s="21">
        <v>159</v>
      </c>
      <c r="O622" s="1">
        <f>'форма 3'!C622</f>
        <v>2634277.7999999998</v>
      </c>
      <c r="P622" s="1">
        <v>0</v>
      </c>
      <c r="Q622" s="1">
        <v>0</v>
      </c>
      <c r="R622" s="1">
        <v>0</v>
      </c>
      <c r="S622" s="1">
        <f t="shared" si="130"/>
        <v>2634277.7999999998</v>
      </c>
      <c r="T622" s="1">
        <v>0</v>
      </c>
      <c r="U622" s="1">
        <f t="shared" si="133"/>
        <v>627</v>
      </c>
      <c r="V622" s="1">
        <f t="shared" si="129"/>
        <v>627</v>
      </c>
      <c r="W622" s="115" t="s">
        <v>371</v>
      </c>
      <c r="X622" s="35">
        <v>1</v>
      </c>
    </row>
    <row r="623" spans="1:24" x14ac:dyDescent="0.25">
      <c r="A623" s="39">
        <f t="shared" si="134"/>
        <v>43</v>
      </c>
      <c r="B623" s="97" t="s">
        <v>779</v>
      </c>
      <c r="C623" s="20">
        <v>1991</v>
      </c>
      <c r="D623" s="24"/>
      <c r="E623" s="24"/>
      <c r="F623" s="24" t="s">
        <v>327</v>
      </c>
      <c r="G623" s="20">
        <v>6</v>
      </c>
      <c r="H623" s="20">
        <v>2</v>
      </c>
      <c r="I623" s="1">
        <v>1572.4</v>
      </c>
      <c r="J623" s="1">
        <f t="shared" si="132"/>
        <v>1372.4</v>
      </c>
      <c r="K623" s="1">
        <v>25.2</v>
      </c>
      <c r="L623" s="1">
        <v>1347.2</v>
      </c>
      <c r="M623" s="1">
        <v>1291.9000000000001</v>
      </c>
      <c r="N623" s="21">
        <v>52</v>
      </c>
      <c r="O623" s="1">
        <f>'форма 3'!C623</f>
        <v>4141903.2</v>
      </c>
      <c r="P623" s="1">
        <v>0</v>
      </c>
      <c r="Q623" s="1">
        <v>0</v>
      </c>
      <c r="R623" s="1">
        <v>0</v>
      </c>
      <c r="S623" s="1">
        <f t="shared" si="130"/>
        <v>4141903.2</v>
      </c>
      <c r="T623" s="1">
        <v>0</v>
      </c>
      <c r="U623" s="1">
        <f t="shared" si="133"/>
        <v>3018</v>
      </c>
      <c r="V623" s="1">
        <f t="shared" si="129"/>
        <v>3018</v>
      </c>
      <c r="W623" s="115" t="s">
        <v>371</v>
      </c>
      <c r="X623" s="35">
        <v>1</v>
      </c>
    </row>
    <row r="624" spans="1:24" x14ac:dyDescent="0.25">
      <c r="A624" s="39">
        <f t="shared" si="134"/>
        <v>44</v>
      </c>
      <c r="B624" s="97" t="s">
        <v>780</v>
      </c>
      <c r="C624" s="20">
        <v>1974</v>
      </c>
      <c r="D624" s="24">
        <v>2010</v>
      </c>
      <c r="E624" s="24" t="s">
        <v>327</v>
      </c>
      <c r="F624" s="24" t="s">
        <v>325</v>
      </c>
      <c r="G624" s="20">
        <v>5</v>
      </c>
      <c r="H624" s="20">
        <v>6</v>
      </c>
      <c r="I624" s="1">
        <v>3963.9</v>
      </c>
      <c r="J624" s="1">
        <f t="shared" si="132"/>
        <v>3533.5</v>
      </c>
      <c r="K624" s="1">
        <v>0</v>
      </c>
      <c r="L624" s="1">
        <v>3533.5</v>
      </c>
      <c r="M624" s="1">
        <v>3409.1</v>
      </c>
      <c r="N624" s="21">
        <v>133</v>
      </c>
      <c r="O624" s="1">
        <f>'форма 3'!C624</f>
        <v>12819538</v>
      </c>
      <c r="P624" s="1">
        <v>0</v>
      </c>
      <c r="Q624" s="1">
        <v>0</v>
      </c>
      <c r="R624" s="1">
        <v>0</v>
      </c>
      <c r="S624" s="1">
        <f t="shared" si="130"/>
        <v>12819538</v>
      </c>
      <c r="T624" s="1">
        <v>0</v>
      </c>
      <c r="U624" s="1">
        <f t="shared" si="133"/>
        <v>3628</v>
      </c>
      <c r="V624" s="1">
        <f t="shared" si="129"/>
        <v>3628</v>
      </c>
      <c r="W624" s="115" t="s">
        <v>371</v>
      </c>
      <c r="X624" s="35">
        <v>1</v>
      </c>
    </row>
    <row r="625" spans="1:24" x14ac:dyDescent="0.25">
      <c r="A625" s="39">
        <f t="shared" si="134"/>
        <v>45</v>
      </c>
      <c r="B625" s="97" t="s">
        <v>781</v>
      </c>
      <c r="C625" s="20">
        <v>1974</v>
      </c>
      <c r="D625" s="24">
        <v>2010</v>
      </c>
      <c r="E625" s="24" t="s">
        <v>327</v>
      </c>
      <c r="F625" s="24" t="s">
        <v>325</v>
      </c>
      <c r="G625" s="20">
        <v>5</v>
      </c>
      <c r="H625" s="20">
        <v>4</v>
      </c>
      <c r="I625" s="1">
        <v>2661.35</v>
      </c>
      <c r="J625" s="1">
        <f t="shared" si="132"/>
        <v>2451.35</v>
      </c>
      <c r="K625" s="1">
        <v>0</v>
      </c>
      <c r="L625" s="1">
        <v>2451.35</v>
      </c>
      <c r="M625" s="1">
        <v>2342.15</v>
      </c>
      <c r="N625" s="21">
        <v>93</v>
      </c>
      <c r="O625" s="1">
        <f>'форма 3'!C625</f>
        <v>8893497.8000000007</v>
      </c>
      <c r="P625" s="1">
        <v>0</v>
      </c>
      <c r="Q625" s="1">
        <v>0</v>
      </c>
      <c r="R625" s="1">
        <v>0</v>
      </c>
      <c r="S625" s="1">
        <f t="shared" si="130"/>
        <v>8893497.8000000007</v>
      </c>
      <c r="T625" s="1">
        <v>0</v>
      </c>
      <c r="U625" s="1">
        <f t="shared" si="133"/>
        <v>3628</v>
      </c>
      <c r="V625" s="1">
        <f t="shared" si="129"/>
        <v>3628</v>
      </c>
      <c r="W625" s="115" t="s">
        <v>371</v>
      </c>
      <c r="X625" s="35">
        <v>1</v>
      </c>
    </row>
    <row r="626" spans="1:24" x14ac:dyDescent="0.25">
      <c r="A626" s="39">
        <f t="shared" si="134"/>
        <v>46</v>
      </c>
      <c r="B626" s="97" t="s">
        <v>782</v>
      </c>
      <c r="C626" s="20">
        <v>1978</v>
      </c>
      <c r="D626" s="24"/>
      <c r="E626" s="24"/>
      <c r="F626" s="24" t="s">
        <v>325</v>
      </c>
      <c r="G626" s="20">
        <v>9</v>
      </c>
      <c r="H626" s="20">
        <v>7</v>
      </c>
      <c r="I626" s="1">
        <v>14208.9</v>
      </c>
      <c r="J626" s="1">
        <f t="shared" si="132"/>
        <v>12330.6</v>
      </c>
      <c r="K626" s="1">
        <v>158</v>
      </c>
      <c r="L626" s="1">
        <v>12172.6</v>
      </c>
      <c r="M626" s="1">
        <v>11771.7</v>
      </c>
      <c r="N626" s="21">
        <v>466</v>
      </c>
      <c r="O626" s="1">
        <f>'форма 3'!C626</f>
        <v>11862037.199999999</v>
      </c>
      <c r="P626" s="1">
        <v>0</v>
      </c>
      <c r="Q626" s="1">
        <v>0</v>
      </c>
      <c r="R626" s="1">
        <v>0</v>
      </c>
      <c r="S626" s="1">
        <f t="shared" si="130"/>
        <v>11862037.199999999</v>
      </c>
      <c r="T626" s="1">
        <v>0</v>
      </c>
      <c r="U626" s="1">
        <f t="shared" si="133"/>
        <v>962</v>
      </c>
      <c r="V626" s="1">
        <f t="shared" si="129"/>
        <v>962</v>
      </c>
      <c r="W626" s="115" t="s">
        <v>371</v>
      </c>
      <c r="X626" s="35">
        <v>1</v>
      </c>
    </row>
    <row r="627" spans="1:24" x14ac:dyDescent="0.25">
      <c r="A627" s="39">
        <f t="shared" si="134"/>
        <v>47</v>
      </c>
      <c r="B627" s="97" t="s">
        <v>783</v>
      </c>
      <c r="C627" s="20">
        <v>1975</v>
      </c>
      <c r="D627" s="24">
        <v>2010</v>
      </c>
      <c r="E627" s="24" t="s">
        <v>327</v>
      </c>
      <c r="F627" s="24" t="s">
        <v>325</v>
      </c>
      <c r="G627" s="20">
        <v>5</v>
      </c>
      <c r="H627" s="20">
        <v>8</v>
      </c>
      <c r="I627" s="1">
        <v>5279.8</v>
      </c>
      <c r="J627" s="1">
        <f t="shared" si="132"/>
        <v>4687.8</v>
      </c>
      <c r="K627" s="1">
        <v>0</v>
      </c>
      <c r="L627" s="1">
        <v>4687.8</v>
      </c>
      <c r="M627" s="1">
        <v>4437.7</v>
      </c>
      <c r="N627" s="21">
        <v>177</v>
      </c>
      <c r="O627" s="1">
        <f>'форма 3'!C627</f>
        <v>17007338.399999999</v>
      </c>
      <c r="P627" s="1">
        <v>0</v>
      </c>
      <c r="Q627" s="1">
        <v>0</v>
      </c>
      <c r="R627" s="1">
        <v>0</v>
      </c>
      <c r="S627" s="1">
        <f t="shared" si="130"/>
        <v>17007338.399999999</v>
      </c>
      <c r="T627" s="1">
        <v>0</v>
      </c>
      <c r="U627" s="1">
        <f t="shared" si="133"/>
        <v>3628</v>
      </c>
      <c r="V627" s="1">
        <f t="shared" si="129"/>
        <v>3628</v>
      </c>
      <c r="W627" s="115" t="s">
        <v>371</v>
      </c>
      <c r="X627" s="35">
        <v>1</v>
      </c>
    </row>
    <row r="628" spans="1:24" x14ac:dyDescent="0.25">
      <c r="A628" s="39">
        <f t="shared" si="134"/>
        <v>48</v>
      </c>
      <c r="B628" s="97" t="s">
        <v>784</v>
      </c>
      <c r="C628" s="20">
        <v>1971</v>
      </c>
      <c r="D628" s="24">
        <v>2010</v>
      </c>
      <c r="E628" s="24" t="s">
        <v>327</v>
      </c>
      <c r="F628" s="24" t="s">
        <v>325</v>
      </c>
      <c r="G628" s="20">
        <v>5</v>
      </c>
      <c r="H628" s="20">
        <v>4</v>
      </c>
      <c r="I628" s="1">
        <v>2694</v>
      </c>
      <c r="J628" s="1">
        <f t="shared" si="132"/>
        <v>2659.6</v>
      </c>
      <c r="K628" s="1">
        <v>0</v>
      </c>
      <c r="L628" s="1">
        <v>2659.6</v>
      </c>
      <c r="M628" s="1">
        <v>2375.4</v>
      </c>
      <c r="N628" s="21">
        <v>100</v>
      </c>
      <c r="O628" s="1">
        <f>'форма 3'!C628</f>
        <v>9649028.8000000007</v>
      </c>
      <c r="P628" s="1">
        <v>0</v>
      </c>
      <c r="Q628" s="1">
        <v>0</v>
      </c>
      <c r="R628" s="1">
        <v>0</v>
      </c>
      <c r="S628" s="1">
        <f t="shared" si="130"/>
        <v>9649028.8000000007</v>
      </c>
      <c r="T628" s="1">
        <v>0</v>
      </c>
      <c r="U628" s="1">
        <f t="shared" si="133"/>
        <v>3628</v>
      </c>
      <c r="V628" s="1">
        <f t="shared" si="129"/>
        <v>3628</v>
      </c>
      <c r="W628" s="115" t="s">
        <v>371</v>
      </c>
      <c r="X628" s="35">
        <v>1</v>
      </c>
    </row>
    <row r="629" spans="1:24" x14ac:dyDescent="0.25">
      <c r="A629" s="39">
        <f t="shared" si="134"/>
        <v>49</v>
      </c>
      <c r="B629" s="97" t="s">
        <v>785</v>
      </c>
      <c r="C629" s="20">
        <v>1973</v>
      </c>
      <c r="D629" s="24"/>
      <c r="E629" s="24"/>
      <c r="F629" s="24" t="s">
        <v>325</v>
      </c>
      <c r="G629" s="20">
        <v>5</v>
      </c>
      <c r="H629" s="20">
        <v>3</v>
      </c>
      <c r="I629" s="1">
        <v>3254.1</v>
      </c>
      <c r="J629" s="1">
        <f t="shared" si="132"/>
        <v>2886.9</v>
      </c>
      <c r="K629" s="1">
        <v>165</v>
      </c>
      <c r="L629" s="1">
        <v>2721.9</v>
      </c>
      <c r="M629" s="1">
        <v>2516.3000000000002</v>
      </c>
      <c r="N629" s="21">
        <v>109</v>
      </c>
      <c r="O629" s="1">
        <f>'форма 3'!C629</f>
        <v>8712664.1999999993</v>
      </c>
      <c r="P629" s="1">
        <v>0</v>
      </c>
      <c r="Q629" s="1">
        <v>0</v>
      </c>
      <c r="R629" s="1">
        <v>0</v>
      </c>
      <c r="S629" s="1">
        <f t="shared" si="130"/>
        <v>8712664.1999999993</v>
      </c>
      <c r="T629" s="1">
        <v>0</v>
      </c>
      <c r="U629" s="1">
        <f t="shared" si="133"/>
        <v>3018</v>
      </c>
      <c r="V629" s="1">
        <f t="shared" si="129"/>
        <v>3018</v>
      </c>
      <c r="W629" s="115" t="s">
        <v>371</v>
      </c>
      <c r="X629" s="35">
        <v>1</v>
      </c>
    </row>
    <row r="630" spans="1:24" x14ac:dyDescent="0.25">
      <c r="A630" s="39">
        <f t="shared" si="134"/>
        <v>50</v>
      </c>
      <c r="B630" s="97" t="s">
        <v>786</v>
      </c>
      <c r="C630" s="20">
        <v>1994</v>
      </c>
      <c r="D630" s="24"/>
      <c r="E630" s="24"/>
      <c r="F630" s="24" t="s">
        <v>327</v>
      </c>
      <c r="G630" s="20">
        <v>6</v>
      </c>
      <c r="H630" s="20">
        <v>6</v>
      </c>
      <c r="I630" s="1">
        <v>4827.8</v>
      </c>
      <c r="J630" s="1">
        <f t="shared" si="132"/>
        <v>4275.8</v>
      </c>
      <c r="K630" s="1">
        <v>110.2</v>
      </c>
      <c r="L630" s="1">
        <v>4165.6000000000004</v>
      </c>
      <c r="M630" s="1">
        <v>4044</v>
      </c>
      <c r="N630" s="21">
        <v>162</v>
      </c>
      <c r="O630" s="1">
        <f>'форма 3'!C630</f>
        <v>12904364.4</v>
      </c>
      <c r="P630" s="1">
        <v>0</v>
      </c>
      <c r="Q630" s="1">
        <v>0</v>
      </c>
      <c r="R630" s="1">
        <v>0</v>
      </c>
      <c r="S630" s="1">
        <f t="shared" si="130"/>
        <v>12904364.4</v>
      </c>
      <c r="T630" s="1">
        <v>0</v>
      </c>
      <c r="U630" s="1">
        <f t="shared" si="133"/>
        <v>3018</v>
      </c>
      <c r="V630" s="1">
        <f t="shared" si="129"/>
        <v>3018</v>
      </c>
      <c r="W630" s="115" t="s">
        <v>371</v>
      </c>
      <c r="X630" s="35">
        <v>1</v>
      </c>
    </row>
    <row r="631" spans="1:24" x14ac:dyDescent="0.25">
      <c r="A631" s="39">
        <f t="shared" si="134"/>
        <v>51</v>
      </c>
      <c r="B631" s="97" t="s">
        <v>787</v>
      </c>
      <c r="C631" s="20">
        <v>1972</v>
      </c>
      <c r="D631" s="24"/>
      <c r="E631" s="24"/>
      <c r="F631" s="24" t="s">
        <v>327</v>
      </c>
      <c r="G631" s="20">
        <v>5</v>
      </c>
      <c r="H631" s="20">
        <v>3</v>
      </c>
      <c r="I631" s="1">
        <v>4281.3999999999996</v>
      </c>
      <c r="J631" s="1">
        <f t="shared" si="132"/>
        <v>3006.5</v>
      </c>
      <c r="K631" s="1">
        <v>267.39999999999998</v>
      </c>
      <c r="L631" s="1">
        <v>2739.1</v>
      </c>
      <c r="M631" s="1">
        <v>2318</v>
      </c>
      <c r="N631" s="21">
        <v>114</v>
      </c>
      <c r="O631" s="1">
        <f>'форма 3'!C631</f>
        <v>5994961</v>
      </c>
      <c r="P631" s="1">
        <v>0</v>
      </c>
      <c r="Q631" s="1">
        <v>0</v>
      </c>
      <c r="R631" s="1">
        <v>0</v>
      </c>
      <c r="S631" s="1">
        <f t="shared" si="130"/>
        <v>5994961</v>
      </c>
      <c r="T631" s="1">
        <v>0</v>
      </c>
      <c r="U631" s="1">
        <f t="shared" si="133"/>
        <v>1994</v>
      </c>
      <c r="V631" s="1">
        <f t="shared" si="129"/>
        <v>1994</v>
      </c>
      <c r="W631" s="115" t="s">
        <v>371</v>
      </c>
      <c r="X631" s="35">
        <v>1</v>
      </c>
    </row>
    <row r="632" spans="1:24" x14ac:dyDescent="0.25">
      <c r="A632" s="39">
        <f t="shared" si="134"/>
        <v>52</v>
      </c>
      <c r="B632" s="97" t="s">
        <v>788</v>
      </c>
      <c r="C632" s="20">
        <v>1975</v>
      </c>
      <c r="D632" s="24">
        <v>2008</v>
      </c>
      <c r="E632" s="24" t="s">
        <v>331</v>
      </c>
      <c r="F632" s="24" t="s">
        <v>325</v>
      </c>
      <c r="G632" s="20">
        <v>5</v>
      </c>
      <c r="H632" s="20">
        <v>6</v>
      </c>
      <c r="I632" s="1">
        <v>4331.6000000000004</v>
      </c>
      <c r="J632" s="1">
        <f t="shared" si="132"/>
        <v>3894.6</v>
      </c>
      <c r="K632" s="1">
        <v>0</v>
      </c>
      <c r="L632" s="1">
        <v>3894.6</v>
      </c>
      <c r="M632" s="1">
        <v>3642.2</v>
      </c>
      <c r="N632" s="21">
        <v>147</v>
      </c>
      <c r="O632" s="1">
        <f>'форма 3'!C632</f>
        <v>14129608.800000001</v>
      </c>
      <c r="P632" s="1">
        <v>0</v>
      </c>
      <c r="Q632" s="1">
        <v>0</v>
      </c>
      <c r="R632" s="1">
        <v>0</v>
      </c>
      <c r="S632" s="1">
        <f t="shared" si="130"/>
        <v>14129608.800000001</v>
      </c>
      <c r="T632" s="1">
        <v>0</v>
      </c>
      <c r="U632" s="1">
        <f t="shared" si="133"/>
        <v>3628</v>
      </c>
      <c r="V632" s="1">
        <f t="shared" si="129"/>
        <v>3628</v>
      </c>
      <c r="W632" s="115" t="s">
        <v>371</v>
      </c>
      <c r="X632" s="35">
        <v>1</v>
      </c>
    </row>
    <row r="633" spans="1:24" x14ac:dyDescent="0.25">
      <c r="A633" s="39">
        <f t="shared" si="134"/>
        <v>53</v>
      </c>
      <c r="B633" s="97" t="s">
        <v>789</v>
      </c>
      <c r="C633" s="20">
        <v>1985</v>
      </c>
      <c r="D633" s="24"/>
      <c r="E633" s="24"/>
      <c r="F633" s="24" t="s">
        <v>325</v>
      </c>
      <c r="G633" s="20">
        <v>5</v>
      </c>
      <c r="H633" s="20">
        <v>4</v>
      </c>
      <c r="I633" s="1">
        <v>2705.2</v>
      </c>
      <c r="J633" s="1">
        <f t="shared" si="132"/>
        <v>2345.1999999999998</v>
      </c>
      <c r="K633" s="1">
        <v>0</v>
      </c>
      <c r="L633" s="1">
        <v>2345.1999999999998</v>
      </c>
      <c r="M633" s="1">
        <v>2139.1999999999998</v>
      </c>
      <c r="N633" s="21">
        <v>89</v>
      </c>
      <c r="O633" s="1">
        <f>'форма 3'!C633</f>
        <v>8508385.5999999996</v>
      </c>
      <c r="P633" s="1">
        <v>0</v>
      </c>
      <c r="Q633" s="1">
        <v>0</v>
      </c>
      <c r="R633" s="1">
        <v>0</v>
      </c>
      <c r="S633" s="1">
        <f t="shared" si="130"/>
        <v>8508385.5999999996</v>
      </c>
      <c r="T633" s="1">
        <v>0</v>
      </c>
      <c r="U633" s="1">
        <f t="shared" si="133"/>
        <v>3628</v>
      </c>
      <c r="V633" s="1">
        <f t="shared" si="129"/>
        <v>3628</v>
      </c>
      <c r="W633" s="115" t="s">
        <v>371</v>
      </c>
      <c r="X633" s="35">
        <v>1</v>
      </c>
    </row>
    <row r="634" spans="1:24" x14ac:dyDescent="0.25">
      <c r="A634" s="39">
        <f t="shared" si="134"/>
        <v>54</v>
      </c>
      <c r="B634" s="97" t="s">
        <v>790</v>
      </c>
      <c r="C634" s="20">
        <v>1978</v>
      </c>
      <c r="D634" s="24"/>
      <c r="E634" s="24"/>
      <c r="F634" s="24" t="s">
        <v>325</v>
      </c>
      <c r="G634" s="20">
        <v>5</v>
      </c>
      <c r="H634" s="20">
        <v>6</v>
      </c>
      <c r="I634" s="1">
        <v>4337</v>
      </c>
      <c r="J634" s="1">
        <f t="shared" si="132"/>
        <v>3816</v>
      </c>
      <c r="K634" s="1">
        <v>0</v>
      </c>
      <c r="L634" s="1">
        <v>3816</v>
      </c>
      <c r="M634" s="1">
        <v>3638.8</v>
      </c>
      <c r="N634" s="21">
        <v>144</v>
      </c>
      <c r="O634" s="1">
        <f>'форма 3'!C634</f>
        <v>2392632</v>
      </c>
      <c r="P634" s="1">
        <v>0</v>
      </c>
      <c r="Q634" s="1">
        <v>0</v>
      </c>
      <c r="R634" s="1">
        <v>0</v>
      </c>
      <c r="S634" s="1">
        <f t="shared" si="130"/>
        <v>2392632</v>
      </c>
      <c r="T634" s="1">
        <v>0</v>
      </c>
      <c r="U634" s="1">
        <f t="shared" si="133"/>
        <v>627</v>
      </c>
      <c r="V634" s="1">
        <f t="shared" si="129"/>
        <v>627</v>
      </c>
      <c r="W634" s="115" t="s">
        <v>371</v>
      </c>
      <c r="X634" s="35">
        <v>1</v>
      </c>
    </row>
    <row r="635" spans="1:24" x14ac:dyDescent="0.25">
      <c r="A635" s="39">
        <f t="shared" si="134"/>
        <v>55</v>
      </c>
      <c r="B635" s="97" t="s">
        <v>791</v>
      </c>
      <c r="C635" s="20">
        <v>1982</v>
      </c>
      <c r="D635" s="24"/>
      <c r="E635" s="24"/>
      <c r="F635" s="24" t="s">
        <v>327</v>
      </c>
      <c r="G635" s="20">
        <v>5</v>
      </c>
      <c r="H635" s="20">
        <v>6</v>
      </c>
      <c r="I635" s="1">
        <v>4117.8999999999996</v>
      </c>
      <c r="J635" s="1">
        <f t="shared" si="132"/>
        <v>3930.8</v>
      </c>
      <c r="K635" s="1">
        <v>234</v>
      </c>
      <c r="L635" s="1">
        <v>3696.8</v>
      </c>
      <c r="M635" s="1">
        <v>3544.3</v>
      </c>
      <c r="N635" s="21">
        <v>148</v>
      </c>
      <c r="O635" s="1">
        <f>'форма 3'!C635</f>
        <v>2464611.6</v>
      </c>
      <c r="P635" s="1">
        <v>0</v>
      </c>
      <c r="Q635" s="1">
        <v>0</v>
      </c>
      <c r="R635" s="1">
        <v>0</v>
      </c>
      <c r="S635" s="1">
        <f t="shared" si="130"/>
        <v>2464611.6</v>
      </c>
      <c r="T635" s="1">
        <v>0</v>
      </c>
      <c r="U635" s="1">
        <f t="shared" si="133"/>
        <v>627</v>
      </c>
      <c r="V635" s="1">
        <f t="shared" si="129"/>
        <v>627</v>
      </c>
      <c r="W635" s="115" t="s">
        <v>371</v>
      </c>
      <c r="X635" s="35">
        <v>1</v>
      </c>
    </row>
    <row r="636" spans="1:24" x14ac:dyDescent="0.25">
      <c r="A636" s="39">
        <f t="shared" si="134"/>
        <v>56</v>
      </c>
      <c r="B636" s="97" t="s">
        <v>792</v>
      </c>
      <c r="C636" s="20">
        <v>1985</v>
      </c>
      <c r="D636" s="24"/>
      <c r="E636" s="24"/>
      <c r="F636" s="24" t="s">
        <v>327</v>
      </c>
      <c r="G636" s="20">
        <v>5</v>
      </c>
      <c r="H636" s="20">
        <v>2</v>
      </c>
      <c r="I636" s="1">
        <v>3033.91</v>
      </c>
      <c r="J636" s="1">
        <f t="shared" si="132"/>
        <v>2680.6</v>
      </c>
      <c r="K636" s="1">
        <v>430.2</v>
      </c>
      <c r="L636" s="1">
        <v>2250.4</v>
      </c>
      <c r="M636" s="1">
        <v>2115.6999999999998</v>
      </c>
      <c r="N636" s="21">
        <v>101</v>
      </c>
      <c r="O636" s="1">
        <f>'форма 3'!C636</f>
        <v>1680736.2</v>
      </c>
      <c r="P636" s="1">
        <v>0</v>
      </c>
      <c r="Q636" s="1">
        <v>0</v>
      </c>
      <c r="R636" s="1">
        <v>0</v>
      </c>
      <c r="S636" s="1">
        <f t="shared" si="130"/>
        <v>1680736.2</v>
      </c>
      <c r="T636" s="1">
        <v>0</v>
      </c>
      <c r="U636" s="1">
        <f t="shared" si="133"/>
        <v>627</v>
      </c>
      <c r="V636" s="1">
        <f t="shared" si="129"/>
        <v>627</v>
      </c>
      <c r="W636" s="115" t="s">
        <v>371</v>
      </c>
      <c r="X636" s="35">
        <v>1</v>
      </c>
    </row>
    <row r="637" spans="1:24" x14ac:dyDescent="0.25">
      <c r="A637" s="39">
        <f t="shared" si="134"/>
        <v>57</v>
      </c>
      <c r="B637" s="97" t="s">
        <v>793</v>
      </c>
      <c r="C637" s="20">
        <v>1976</v>
      </c>
      <c r="D637" s="24"/>
      <c r="E637" s="24"/>
      <c r="F637" s="24" t="s">
        <v>325</v>
      </c>
      <c r="G637" s="20">
        <v>5</v>
      </c>
      <c r="H637" s="20">
        <v>6</v>
      </c>
      <c r="I637" s="1">
        <v>5398.8</v>
      </c>
      <c r="J637" s="1">
        <f t="shared" si="132"/>
        <v>4296</v>
      </c>
      <c r="K637" s="1">
        <v>0</v>
      </c>
      <c r="L637" s="1">
        <v>4296</v>
      </c>
      <c r="M637" s="1">
        <v>4069.6</v>
      </c>
      <c r="N637" s="21">
        <v>162</v>
      </c>
      <c r="O637" s="1">
        <f>'форма 3'!C637</f>
        <v>15585888</v>
      </c>
      <c r="P637" s="1">
        <v>0</v>
      </c>
      <c r="Q637" s="1">
        <v>0</v>
      </c>
      <c r="R637" s="1">
        <v>0</v>
      </c>
      <c r="S637" s="1">
        <f t="shared" si="130"/>
        <v>15585888</v>
      </c>
      <c r="T637" s="1">
        <v>0</v>
      </c>
      <c r="U637" s="1">
        <f t="shared" si="133"/>
        <v>3628</v>
      </c>
      <c r="V637" s="1">
        <f t="shared" si="129"/>
        <v>3628</v>
      </c>
      <c r="W637" s="115" t="s">
        <v>371</v>
      </c>
      <c r="X637" s="35">
        <v>1</v>
      </c>
    </row>
    <row r="638" spans="1:24" x14ac:dyDescent="0.25">
      <c r="A638" s="39">
        <f t="shared" si="134"/>
        <v>58</v>
      </c>
      <c r="B638" s="97" t="s">
        <v>794</v>
      </c>
      <c r="C638" s="20">
        <v>1977</v>
      </c>
      <c r="D638" s="24">
        <v>2010</v>
      </c>
      <c r="E638" s="24" t="s">
        <v>330</v>
      </c>
      <c r="F638" s="24" t="s">
        <v>327</v>
      </c>
      <c r="G638" s="20">
        <v>5</v>
      </c>
      <c r="H638" s="20">
        <v>8</v>
      </c>
      <c r="I638" s="1">
        <v>5773.6</v>
      </c>
      <c r="J638" s="1">
        <f t="shared" si="132"/>
        <v>5305.3</v>
      </c>
      <c r="K638" s="1">
        <v>0</v>
      </c>
      <c r="L638" s="1">
        <v>5305.3</v>
      </c>
      <c r="M638" s="1">
        <v>4619</v>
      </c>
      <c r="N638" s="21">
        <v>200</v>
      </c>
      <c r="O638" s="1">
        <f>'форма 3'!C638</f>
        <v>992091.1</v>
      </c>
      <c r="P638" s="1">
        <v>0</v>
      </c>
      <c r="Q638" s="1">
        <v>0</v>
      </c>
      <c r="R638" s="1">
        <v>0</v>
      </c>
      <c r="S638" s="1">
        <f t="shared" si="130"/>
        <v>992091.1</v>
      </c>
      <c r="T638" s="1">
        <v>0</v>
      </c>
      <c r="U638" s="1">
        <f t="shared" si="133"/>
        <v>187</v>
      </c>
      <c r="V638" s="1">
        <f t="shared" si="129"/>
        <v>187</v>
      </c>
      <c r="W638" s="115" t="s">
        <v>371</v>
      </c>
      <c r="X638" s="35">
        <v>1</v>
      </c>
    </row>
    <row r="639" spans="1:24" x14ac:dyDescent="0.25">
      <c r="A639" s="39">
        <f t="shared" si="134"/>
        <v>59</v>
      </c>
      <c r="B639" s="97" t="s">
        <v>795</v>
      </c>
      <c r="C639" s="20">
        <v>1980</v>
      </c>
      <c r="D639" s="24"/>
      <c r="E639" s="24"/>
      <c r="F639" s="24" t="s">
        <v>327</v>
      </c>
      <c r="G639" s="20">
        <v>5</v>
      </c>
      <c r="H639" s="20">
        <v>1</v>
      </c>
      <c r="I639" s="1">
        <v>2355</v>
      </c>
      <c r="J639" s="1">
        <f t="shared" si="132"/>
        <v>2043</v>
      </c>
      <c r="K639" s="1">
        <v>0</v>
      </c>
      <c r="L639" s="1">
        <v>2043</v>
      </c>
      <c r="M639" s="1">
        <v>1718.5</v>
      </c>
      <c r="N639" s="21">
        <v>77</v>
      </c>
      <c r="O639" s="1">
        <f>'форма 3'!C639</f>
        <v>6165774</v>
      </c>
      <c r="P639" s="1">
        <v>0</v>
      </c>
      <c r="Q639" s="1">
        <v>0</v>
      </c>
      <c r="R639" s="1">
        <v>0</v>
      </c>
      <c r="S639" s="1">
        <f t="shared" si="130"/>
        <v>6165774</v>
      </c>
      <c r="T639" s="1">
        <v>0</v>
      </c>
      <c r="U639" s="1">
        <f t="shared" si="133"/>
        <v>3018</v>
      </c>
      <c r="V639" s="1">
        <f t="shared" si="129"/>
        <v>3018</v>
      </c>
      <c r="W639" s="115" t="s">
        <v>371</v>
      </c>
      <c r="X639" s="35">
        <v>1</v>
      </c>
    </row>
    <row r="640" spans="1:24" x14ac:dyDescent="0.25">
      <c r="A640" s="198" t="s">
        <v>33</v>
      </c>
      <c r="B640" s="198"/>
      <c r="C640" s="20" t="s">
        <v>16</v>
      </c>
      <c r="D640" s="24" t="s">
        <v>16</v>
      </c>
      <c r="E640" s="24" t="s">
        <v>16</v>
      </c>
      <c r="F640" s="24" t="s">
        <v>16</v>
      </c>
      <c r="G640" s="20" t="s">
        <v>16</v>
      </c>
      <c r="H640" s="20" t="s">
        <v>16</v>
      </c>
      <c r="I640" s="1" t="s">
        <v>16</v>
      </c>
      <c r="J640" s="1" t="s">
        <v>16</v>
      </c>
      <c r="K640" s="1" t="s">
        <v>16</v>
      </c>
      <c r="L640" s="1" t="s">
        <v>16</v>
      </c>
      <c r="M640" s="1" t="s">
        <v>16</v>
      </c>
      <c r="N640" s="21" t="s">
        <v>16</v>
      </c>
      <c r="O640" s="1" t="s">
        <v>16</v>
      </c>
      <c r="P640" s="1" t="s">
        <v>16</v>
      </c>
      <c r="Q640" s="1" t="s">
        <v>16</v>
      </c>
      <c r="R640" s="1" t="s">
        <v>16</v>
      </c>
      <c r="S640" s="1" t="s">
        <v>16</v>
      </c>
      <c r="T640" s="1">
        <v>0</v>
      </c>
      <c r="U640" s="1" t="s">
        <v>16</v>
      </c>
      <c r="V640" s="1" t="s">
        <v>16</v>
      </c>
      <c r="W640" s="115" t="s">
        <v>16</v>
      </c>
      <c r="X640" s="35" t="s">
        <v>16</v>
      </c>
    </row>
    <row r="641" spans="1:24" x14ac:dyDescent="0.25">
      <c r="A641" s="39">
        <f>A639+1</f>
        <v>60</v>
      </c>
      <c r="B641" s="97" t="s">
        <v>796</v>
      </c>
      <c r="C641" s="20">
        <v>1990</v>
      </c>
      <c r="D641" s="24"/>
      <c r="E641" s="24"/>
      <c r="F641" s="24" t="s">
        <v>325</v>
      </c>
      <c r="G641" s="20">
        <v>10</v>
      </c>
      <c r="H641" s="20">
        <v>2</v>
      </c>
      <c r="I641" s="1">
        <v>5212.1000000000004</v>
      </c>
      <c r="J641" s="1">
        <f t="shared" ref="J641:J654" si="135">SUM(K641:L641)</f>
        <v>4547.7</v>
      </c>
      <c r="K641" s="1">
        <v>0</v>
      </c>
      <c r="L641" s="1">
        <v>4547.7</v>
      </c>
      <c r="M641" s="1">
        <v>3994.5</v>
      </c>
      <c r="N641" s="21">
        <v>195</v>
      </c>
      <c r="O641" s="1">
        <f>'форма 3'!C641</f>
        <v>3495784</v>
      </c>
      <c r="P641" s="1">
        <v>0</v>
      </c>
      <c r="Q641" s="1">
        <v>0</v>
      </c>
      <c r="R641" s="1">
        <v>0</v>
      </c>
      <c r="S641" s="1">
        <f t="shared" si="130"/>
        <v>3495784</v>
      </c>
      <c r="T641" s="1">
        <v>0</v>
      </c>
      <c r="U641" s="1">
        <f t="shared" ref="U641:U654" si="136">O641/J641</f>
        <v>768.69</v>
      </c>
      <c r="V641" s="1">
        <f t="shared" si="129"/>
        <v>768.69</v>
      </c>
      <c r="W641" s="115" t="s">
        <v>371</v>
      </c>
      <c r="X641" s="35">
        <v>1</v>
      </c>
    </row>
    <row r="642" spans="1:24" x14ac:dyDescent="0.25">
      <c r="A642" s="39">
        <f>A641+1</f>
        <v>61</v>
      </c>
      <c r="B642" s="97" t="s">
        <v>797</v>
      </c>
      <c r="C642" s="20">
        <v>1991</v>
      </c>
      <c r="D642" s="24"/>
      <c r="E642" s="24"/>
      <c r="F642" s="24" t="s">
        <v>325</v>
      </c>
      <c r="G642" s="20">
        <v>10</v>
      </c>
      <c r="H642" s="20">
        <v>4</v>
      </c>
      <c r="I642" s="1">
        <v>10759.52</v>
      </c>
      <c r="J642" s="1">
        <f t="shared" si="135"/>
        <v>9305.52</v>
      </c>
      <c r="K642" s="1">
        <v>76.5</v>
      </c>
      <c r="L642" s="1">
        <v>9229.02</v>
      </c>
      <c r="M642" s="1">
        <v>8164.8</v>
      </c>
      <c r="N642" s="21">
        <v>373</v>
      </c>
      <c r="O642" s="1">
        <f>'форма 3'!C642</f>
        <v>3495784</v>
      </c>
      <c r="P642" s="1">
        <v>0</v>
      </c>
      <c r="Q642" s="1">
        <v>0</v>
      </c>
      <c r="R642" s="1">
        <v>0</v>
      </c>
      <c r="S642" s="1">
        <f t="shared" si="130"/>
        <v>3495784</v>
      </c>
      <c r="T642" s="1">
        <v>0</v>
      </c>
      <c r="U642" s="1">
        <f t="shared" si="136"/>
        <v>375.67</v>
      </c>
      <c r="V642" s="1">
        <f t="shared" si="129"/>
        <v>375.67</v>
      </c>
      <c r="W642" s="115" t="s">
        <v>371</v>
      </c>
      <c r="X642" s="35">
        <v>1</v>
      </c>
    </row>
    <row r="643" spans="1:24" x14ac:dyDescent="0.25">
      <c r="A643" s="39">
        <f t="shared" ref="A643:A654" si="137">A642+1</f>
        <v>62</v>
      </c>
      <c r="B643" s="97" t="s">
        <v>798</v>
      </c>
      <c r="C643" s="20">
        <v>1990</v>
      </c>
      <c r="D643" s="24"/>
      <c r="E643" s="24"/>
      <c r="F643" s="24" t="s">
        <v>327</v>
      </c>
      <c r="G643" s="20">
        <v>10</v>
      </c>
      <c r="H643" s="20">
        <v>3</v>
      </c>
      <c r="I643" s="1">
        <v>6591.3</v>
      </c>
      <c r="J643" s="1">
        <f t="shared" si="135"/>
        <v>5614.3</v>
      </c>
      <c r="K643" s="1">
        <v>1205</v>
      </c>
      <c r="L643" s="1">
        <v>4409.3</v>
      </c>
      <c r="M643" s="1">
        <v>3204.3</v>
      </c>
      <c r="N643" s="21">
        <v>275</v>
      </c>
      <c r="O643" s="1">
        <f>'форма 3'!C643</f>
        <v>5243676</v>
      </c>
      <c r="P643" s="1">
        <v>0</v>
      </c>
      <c r="Q643" s="1">
        <v>0</v>
      </c>
      <c r="R643" s="1">
        <v>0</v>
      </c>
      <c r="S643" s="1">
        <f t="shared" si="130"/>
        <v>5243676</v>
      </c>
      <c r="T643" s="1">
        <v>0</v>
      </c>
      <c r="U643" s="1">
        <f t="shared" si="136"/>
        <v>933.99</v>
      </c>
      <c r="V643" s="1">
        <f t="shared" si="129"/>
        <v>933.99</v>
      </c>
      <c r="W643" s="115" t="s">
        <v>371</v>
      </c>
      <c r="X643" s="35">
        <v>1</v>
      </c>
    </row>
    <row r="644" spans="1:24" x14ac:dyDescent="0.25">
      <c r="A644" s="39">
        <f t="shared" si="137"/>
        <v>63</v>
      </c>
      <c r="B644" s="97" t="s">
        <v>801</v>
      </c>
      <c r="C644" s="20">
        <v>1978</v>
      </c>
      <c r="D644" s="24"/>
      <c r="E644" s="24"/>
      <c r="F644" s="24" t="s">
        <v>325</v>
      </c>
      <c r="G644" s="20">
        <v>5</v>
      </c>
      <c r="H644" s="20">
        <v>6</v>
      </c>
      <c r="I644" s="1">
        <v>4824.5</v>
      </c>
      <c r="J644" s="1">
        <f t="shared" si="135"/>
        <v>4404.5</v>
      </c>
      <c r="K644" s="1">
        <v>0</v>
      </c>
      <c r="L644" s="1">
        <v>4404.5</v>
      </c>
      <c r="M644" s="1">
        <v>3773.6</v>
      </c>
      <c r="N644" s="21">
        <v>224</v>
      </c>
      <c r="O644" s="1">
        <f>'форма 3'!C644</f>
        <v>616630</v>
      </c>
      <c r="P644" s="1">
        <v>0</v>
      </c>
      <c r="Q644" s="1">
        <v>0</v>
      </c>
      <c r="R644" s="1">
        <v>0</v>
      </c>
      <c r="S644" s="1">
        <f t="shared" si="130"/>
        <v>616630</v>
      </c>
      <c r="T644" s="1">
        <v>0</v>
      </c>
      <c r="U644" s="1">
        <f t="shared" si="136"/>
        <v>140</v>
      </c>
      <c r="V644" s="1">
        <f t="shared" ref="V644:V670" si="138">U644</f>
        <v>140</v>
      </c>
      <c r="W644" s="115" t="s">
        <v>371</v>
      </c>
      <c r="X644" s="35">
        <v>1</v>
      </c>
    </row>
    <row r="645" spans="1:24" x14ac:dyDescent="0.25">
      <c r="A645" s="39">
        <f t="shared" si="137"/>
        <v>64</v>
      </c>
      <c r="B645" s="97" t="s">
        <v>802</v>
      </c>
      <c r="C645" s="20">
        <v>1978</v>
      </c>
      <c r="D645" s="24"/>
      <c r="E645" s="24"/>
      <c r="F645" s="24" t="s">
        <v>325</v>
      </c>
      <c r="G645" s="20">
        <v>5</v>
      </c>
      <c r="H645" s="20">
        <v>6</v>
      </c>
      <c r="I645" s="1">
        <v>4732.6000000000004</v>
      </c>
      <c r="J645" s="1">
        <f t="shared" si="135"/>
        <v>4328.8</v>
      </c>
      <c r="K645" s="1">
        <v>0</v>
      </c>
      <c r="L645" s="1">
        <v>4328.8</v>
      </c>
      <c r="M645" s="1">
        <v>3773.6</v>
      </c>
      <c r="N645" s="21">
        <v>224</v>
      </c>
      <c r="O645" s="1">
        <f>'форма 3'!C645</f>
        <v>606032</v>
      </c>
      <c r="P645" s="1">
        <v>0</v>
      </c>
      <c r="Q645" s="1">
        <v>0</v>
      </c>
      <c r="R645" s="1">
        <v>0</v>
      </c>
      <c r="S645" s="1">
        <f t="shared" ref="S645:S670" si="139">O645-P645-Q645-R645-T645</f>
        <v>606032</v>
      </c>
      <c r="T645" s="1">
        <v>0</v>
      </c>
      <c r="U645" s="1">
        <f t="shared" si="136"/>
        <v>140</v>
      </c>
      <c r="V645" s="1">
        <f t="shared" si="138"/>
        <v>140</v>
      </c>
      <c r="W645" s="115" t="s">
        <v>371</v>
      </c>
      <c r="X645" s="35">
        <v>1</v>
      </c>
    </row>
    <row r="646" spans="1:24" x14ac:dyDescent="0.25">
      <c r="A646" s="39">
        <f t="shared" si="137"/>
        <v>65</v>
      </c>
      <c r="B646" s="97" t="s">
        <v>803</v>
      </c>
      <c r="C646" s="20">
        <v>1971</v>
      </c>
      <c r="D646" s="24">
        <v>2012</v>
      </c>
      <c r="E646" s="24" t="s">
        <v>327</v>
      </c>
      <c r="F646" s="24" t="s">
        <v>325</v>
      </c>
      <c r="G646" s="20">
        <v>5</v>
      </c>
      <c r="H646" s="20">
        <v>6</v>
      </c>
      <c r="I646" s="1">
        <v>4719</v>
      </c>
      <c r="J646" s="1">
        <f t="shared" si="135"/>
        <v>4302</v>
      </c>
      <c r="K646" s="1">
        <v>0</v>
      </c>
      <c r="L646" s="1">
        <v>4302</v>
      </c>
      <c r="M646" s="1">
        <v>3942.9</v>
      </c>
      <c r="N646" s="21">
        <v>220</v>
      </c>
      <c r="O646" s="1">
        <f>'форма 3'!C646</f>
        <v>602280</v>
      </c>
      <c r="P646" s="1">
        <v>0</v>
      </c>
      <c r="Q646" s="1">
        <v>0</v>
      </c>
      <c r="R646" s="1">
        <v>0</v>
      </c>
      <c r="S646" s="1">
        <f t="shared" si="139"/>
        <v>602280</v>
      </c>
      <c r="T646" s="1">
        <v>0</v>
      </c>
      <c r="U646" s="1">
        <f t="shared" si="136"/>
        <v>140</v>
      </c>
      <c r="V646" s="1">
        <f t="shared" si="138"/>
        <v>140</v>
      </c>
      <c r="W646" s="115" t="s">
        <v>371</v>
      </c>
      <c r="X646" s="35">
        <v>1</v>
      </c>
    </row>
    <row r="647" spans="1:24" x14ac:dyDescent="0.25">
      <c r="A647" s="39">
        <f t="shared" si="137"/>
        <v>66</v>
      </c>
      <c r="B647" s="97" t="s">
        <v>829</v>
      </c>
      <c r="C647" s="20">
        <v>1972</v>
      </c>
      <c r="D647" s="24"/>
      <c r="E647" s="24"/>
      <c r="F647" s="24" t="s">
        <v>325</v>
      </c>
      <c r="G647" s="20">
        <v>5</v>
      </c>
      <c r="H647" s="20">
        <v>3</v>
      </c>
      <c r="I647" s="1">
        <v>2862.3</v>
      </c>
      <c r="J647" s="1">
        <v>2642</v>
      </c>
      <c r="K647" s="1">
        <v>0</v>
      </c>
      <c r="L647" s="1">
        <v>2642</v>
      </c>
      <c r="M647" s="1">
        <v>2642</v>
      </c>
      <c r="N647" s="21">
        <v>116</v>
      </c>
      <c r="O647" s="1">
        <f>'форма 3'!C647</f>
        <v>9585176</v>
      </c>
      <c r="P647" s="1">
        <v>0</v>
      </c>
      <c r="Q647" s="1">
        <v>0</v>
      </c>
      <c r="R647" s="1">
        <v>0</v>
      </c>
      <c r="S647" s="1">
        <f>O647-P647-Q647-R647-T647</f>
        <v>9585176</v>
      </c>
      <c r="T647" s="1">
        <v>0</v>
      </c>
      <c r="U647" s="1">
        <f>O647/J647</f>
        <v>3628</v>
      </c>
      <c r="V647" s="1">
        <f>U647</f>
        <v>3628</v>
      </c>
      <c r="W647" s="115" t="s">
        <v>371</v>
      </c>
      <c r="X647" s="35">
        <v>1</v>
      </c>
    </row>
    <row r="648" spans="1:24" x14ac:dyDescent="0.25">
      <c r="A648" s="39">
        <f t="shared" si="137"/>
        <v>67</v>
      </c>
      <c r="B648" s="97" t="s">
        <v>804</v>
      </c>
      <c r="C648" s="20">
        <v>1991</v>
      </c>
      <c r="D648" s="24">
        <v>2008</v>
      </c>
      <c r="E648" s="24" t="s">
        <v>331</v>
      </c>
      <c r="F648" s="24" t="s">
        <v>325</v>
      </c>
      <c r="G648" s="20">
        <v>10</v>
      </c>
      <c r="H648" s="20">
        <v>4</v>
      </c>
      <c r="I648" s="1">
        <v>10443.9</v>
      </c>
      <c r="J648" s="1">
        <f t="shared" si="135"/>
        <v>8954.2000000000007</v>
      </c>
      <c r="K648" s="1">
        <v>0</v>
      </c>
      <c r="L648" s="1">
        <v>8954.2000000000007</v>
      </c>
      <c r="M648" s="1">
        <v>8459.1</v>
      </c>
      <c r="N648" s="21">
        <v>419</v>
      </c>
      <c r="O648" s="1">
        <f>'форма 3'!C648</f>
        <v>6991568</v>
      </c>
      <c r="P648" s="1">
        <v>0</v>
      </c>
      <c r="Q648" s="1">
        <v>0</v>
      </c>
      <c r="R648" s="1">
        <v>0</v>
      </c>
      <c r="S648" s="1">
        <f t="shared" si="139"/>
        <v>6991568</v>
      </c>
      <c r="T648" s="1">
        <v>0</v>
      </c>
      <c r="U648" s="1">
        <f t="shared" si="136"/>
        <v>780.81</v>
      </c>
      <c r="V648" s="1">
        <f t="shared" si="138"/>
        <v>780.81</v>
      </c>
      <c r="W648" s="115" t="s">
        <v>371</v>
      </c>
      <c r="X648" s="35">
        <v>1</v>
      </c>
    </row>
    <row r="649" spans="1:24" x14ac:dyDescent="0.25">
      <c r="A649" s="39">
        <f t="shared" si="137"/>
        <v>68</v>
      </c>
      <c r="B649" s="97" t="s">
        <v>805</v>
      </c>
      <c r="C649" s="20">
        <v>1990</v>
      </c>
      <c r="D649" s="24"/>
      <c r="E649" s="24"/>
      <c r="F649" s="24" t="s">
        <v>325</v>
      </c>
      <c r="G649" s="20">
        <v>9</v>
      </c>
      <c r="H649" s="20">
        <v>5</v>
      </c>
      <c r="I649" s="1">
        <v>12217.4</v>
      </c>
      <c r="J649" s="1">
        <f t="shared" si="135"/>
        <v>9586.5</v>
      </c>
      <c r="K649" s="1">
        <v>0</v>
      </c>
      <c r="L649" s="1">
        <v>9586.5</v>
      </c>
      <c r="M649" s="1">
        <v>9295.7000000000007</v>
      </c>
      <c r="N649" s="21">
        <v>369</v>
      </c>
      <c r="O649" s="1">
        <f>'форма 3'!C649</f>
        <v>8739460</v>
      </c>
      <c r="P649" s="1">
        <v>0</v>
      </c>
      <c r="Q649" s="1">
        <v>0</v>
      </c>
      <c r="R649" s="1">
        <v>0</v>
      </c>
      <c r="S649" s="1">
        <f t="shared" si="139"/>
        <v>8739460</v>
      </c>
      <c r="T649" s="1">
        <v>0</v>
      </c>
      <c r="U649" s="1">
        <f t="shared" si="136"/>
        <v>911.64</v>
      </c>
      <c r="V649" s="1">
        <f t="shared" si="138"/>
        <v>911.64</v>
      </c>
      <c r="W649" s="115" t="s">
        <v>371</v>
      </c>
      <c r="X649" s="35">
        <v>1</v>
      </c>
    </row>
    <row r="650" spans="1:24" x14ac:dyDescent="0.25">
      <c r="A650" s="39">
        <f t="shared" si="137"/>
        <v>69</v>
      </c>
      <c r="B650" s="97" t="s">
        <v>806</v>
      </c>
      <c r="C650" s="20">
        <v>1971</v>
      </c>
      <c r="D650" s="24"/>
      <c r="E650" s="24"/>
      <c r="F650" s="24" t="s">
        <v>325</v>
      </c>
      <c r="G650" s="20">
        <v>5</v>
      </c>
      <c r="H650" s="20">
        <v>4</v>
      </c>
      <c r="I650" s="1">
        <v>3540</v>
      </c>
      <c r="J650" s="1">
        <f t="shared" si="135"/>
        <v>3244</v>
      </c>
      <c r="K650" s="1">
        <v>0</v>
      </c>
      <c r="L650" s="1">
        <v>3244</v>
      </c>
      <c r="M650" s="1">
        <v>2652.4</v>
      </c>
      <c r="N650" s="21">
        <v>174</v>
      </c>
      <c r="O650" s="1">
        <f>'форма 3'!C650</f>
        <v>9790392</v>
      </c>
      <c r="P650" s="1">
        <v>0</v>
      </c>
      <c r="Q650" s="1">
        <v>0</v>
      </c>
      <c r="R650" s="1">
        <v>0</v>
      </c>
      <c r="S650" s="1">
        <f t="shared" si="139"/>
        <v>9790392</v>
      </c>
      <c r="T650" s="1">
        <v>0</v>
      </c>
      <c r="U650" s="1">
        <f t="shared" si="136"/>
        <v>3018</v>
      </c>
      <c r="V650" s="1">
        <f t="shared" si="138"/>
        <v>3018</v>
      </c>
      <c r="W650" s="115" t="s">
        <v>371</v>
      </c>
      <c r="X650" s="35">
        <v>1</v>
      </c>
    </row>
    <row r="651" spans="1:24" x14ac:dyDescent="0.25">
      <c r="A651" s="39">
        <f t="shared" si="137"/>
        <v>70</v>
      </c>
      <c r="B651" s="97" t="s">
        <v>807</v>
      </c>
      <c r="C651" s="20">
        <v>1970</v>
      </c>
      <c r="D651" s="24"/>
      <c r="E651" s="24"/>
      <c r="F651" s="24" t="s">
        <v>325</v>
      </c>
      <c r="G651" s="20">
        <v>5</v>
      </c>
      <c r="H651" s="20">
        <v>4</v>
      </c>
      <c r="I651" s="1">
        <v>3566</v>
      </c>
      <c r="J651" s="1">
        <f t="shared" si="135"/>
        <v>3270</v>
      </c>
      <c r="K651" s="1">
        <v>0</v>
      </c>
      <c r="L651" s="1">
        <v>3270</v>
      </c>
      <c r="M651" s="1">
        <v>2315.5</v>
      </c>
      <c r="N651" s="21">
        <v>191</v>
      </c>
      <c r="O651" s="1">
        <f>'форма 3'!C651</f>
        <v>611490</v>
      </c>
      <c r="P651" s="1">
        <v>0</v>
      </c>
      <c r="Q651" s="1">
        <v>0</v>
      </c>
      <c r="R651" s="1">
        <v>0</v>
      </c>
      <c r="S651" s="1">
        <f t="shared" si="139"/>
        <v>611490</v>
      </c>
      <c r="T651" s="1">
        <v>0</v>
      </c>
      <c r="U651" s="1">
        <f t="shared" si="136"/>
        <v>187</v>
      </c>
      <c r="V651" s="1">
        <f t="shared" si="138"/>
        <v>187</v>
      </c>
      <c r="W651" s="115" t="s">
        <v>371</v>
      </c>
      <c r="X651" s="35">
        <v>1</v>
      </c>
    </row>
    <row r="652" spans="1:24" x14ac:dyDescent="0.25">
      <c r="A652" s="39">
        <f t="shared" si="137"/>
        <v>71</v>
      </c>
      <c r="B652" s="97" t="s">
        <v>808</v>
      </c>
      <c r="C652" s="20">
        <v>1970</v>
      </c>
      <c r="D652" s="24"/>
      <c r="E652" s="24"/>
      <c r="F652" s="24" t="s">
        <v>325</v>
      </c>
      <c r="G652" s="20">
        <v>5</v>
      </c>
      <c r="H652" s="20">
        <v>4</v>
      </c>
      <c r="I652" s="1">
        <v>3562</v>
      </c>
      <c r="J652" s="1">
        <f t="shared" si="135"/>
        <v>3278</v>
      </c>
      <c r="K652" s="1">
        <v>0</v>
      </c>
      <c r="L652" s="1">
        <v>3278</v>
      </c>
      <c r="M652" s="1">
        <v>2341</v>
      </c>
      <c r="N652" s="21">
        <v>153</v>
      </c>
      <c r="O652" s="1">
        <f>'форма 3'!C652</f>
        <v>612986</v>
      </c>
      <c r="P652" s="1">
        <v>0</v>
      </c>
      <c r="Q652" s="1">
        <v>0</v>
      </c>
      <c r="R652" s="1">
        <v>0</v>
      </c>
      <c r="S652" s="1">
        <f t="shared" si="139"/>
        <v>612986</v>
      </c>
      <c r="T652" s="1">
        <v>0</v>
      </c>
      <c r="U652" s="1">
        <f t="shared" si="136"/>
        <v>187</v>
      </c>
      <c r="V652" s="1">
        <f t="shared" si="138"/>
        <v>187</v>
      </c>
      <c r="W652" s="115" t="s">
        <v>371</v>
      </c>
      <c r="X652" s="35">
        <v>1</v>
      </c>
    </row>
    <row r="653" spans="1:24" x14ac:dyDescent="0.25">
      <c r="A653" s="39">
        <f t="shared" si="137"/>
        <v>72</v>
      </c>
      <c r="B653" s="97" t="s">
        <v>809</v>
      </c>
      <c r="C653" s="20">
        <v>1971</v>
      </c>
      <c r="D653" s="24"/>
      <c r="E653" s="24"/>
      <c r="F653" s="24" t="s">
        <v>325</v>
      </c>
      <c r="G653" s="20">
        <v>5</v>
      </c>
      <c r="H653" s="20">
        <v>6</v>
      </c>
      <c r="I653" s="1">
        <v>6233</v>
      </c>
      <c r="J653" s="1">
        <f t="shared" si="135"/>
        <v>5806.9</v>
      </c>
      <c r="K653" s="1">
        <v>0</v>
      </c>
      <c r="L653" s="1">
        <v>5806.9</v>
      </c>
      <c r="M653" s="1">
        <v>5326.5</v>
      </c>
      <c r="N653" s="21">
        <v>295</v>
      </c>
      <c r="O653" s="1">
        <f>'форма 3'!C653</f>
        <v>17525224.199999999</v>
      </c>
      <c r="P653" s="1">
        <v>0</v>
      </c>
      <c r="Q653" s="1">
        <v>0</v>
      </c>
      <c r="R653" s="1">
        <v>0</v>
      </c>
      <c r="S653" s="1">
        <f t="shared" si="139"/>
        <v>17525224.199999999</v>
      </c>
      <c r="T653" s="1">
        <v>0</v>
      </c>
      <c r="U653" s="1">
        <f t="shared" si="136"/>
        <v>3018</v>
      </c>
      <c r="V653" s="1">
        <f t="shared" si="138"/>
        <v>3018</v>
      </c>
      <c r="W653" s="115" t="s">
        <v>371</v>
      </c>
      <c r="X653" s="35">
        <v>1</v>
      </c>
    </row>
    <row r="654" spans="1:24" x14ac:dyDescent="0.25">
      <c r="A654" s="39">
        <f t="shared" si="137"/>
        <v>73</v>
      </c>
      <c r="B654" s="97" t="s">
        <v>810</v>
      </c>
      <c r="C654" s="20">
        <v>1991</v>
      </c>
      <c r="D654" s="24"/>
      <c r="E654" s="24"/>
      <c r="F654" s="24" t="s">
        <v>327</v>
      </c>
      <c r="G654" s="20">
        <v>9</v>
      </c>
      <c r="H654" s="20">
        <v>1</v>
      </c>
      <c r="I654" s="1">
        <v>2818.3</v>
      </c>
      <c r="J654" s="1">
        <f t="shared" si="135"/>
        <v>2459.3000000000002</v>
      </c>
      <c r="K654" s="1">
        <v>325.10000000000002</v>
      </c>
      <c r="L654" s="1">
        <v>2134.1999999999998</v>
      </c>
      <c r="M654" s="1">
        <v>2073.9</v>
      </c>
      <c r="N654" s="21">
        <v>84</v>
      </c>
      <c r="O654" s="1">
        <f>'форма 3'!C654</f>
        <v>1747892</v>
      </c>
      <c r="P654" s="1">
        <v>0</v>
      </c>
      <c r="Q654" s="1">
        <v>0</v>
      </c>
      <c r="R654" s="1">
        <v>0</v>
      </c>
      <c r="S654" s="1">
        <f t="shared" si="139"/>
        <v>1747892</v>
      </c>
      <c r="T654" s="1">
        <v>0</v>
      </c>
      <c r="U654" s="1">
        <f t="shared" si="136"/>
        <v>710.73</v>
      </c>
      <c r="V654" s="1">
        <f t="shared" si="138"/>
        <v>710.73</v>
      </c>
      <c r="W654" s="115" t="s">
        <v>371</v>
      </c>
      <c r="X654" s="35">
        <v>1</v>
      </c>
    </row>
    <row r="655" spans="1:24" x14ac:dyDescent="0.25">
      <c r="A655" s="198" t="s">
        <v>34</v>
      </c>
      <c r="B655" s="198"/>
      <c r="C655" s="20" t="s">
        <v>16</v>
      </c>
      <c r="D655" s="24" t="s">
        <v>16</v>
      </c>
      <c r="E655" s="24" t="s">
        <v>16</v>
      </c>
      <c r="F655" s="24" t="s">
        <v>16</v>
      </c>
      <c r="G655" s="20" t="s">
        <v>16</v>
      </c>
      <c r="H655" s="20" t="s">
        <v>16</v>
      </c>
      <c r="I655" s="1" t="s">
        <v>16</v>
      </c>
      <c r="J655" s="1" t="s">
        <v>16</v>
      </c>
      <c r="K655" s="1" t="s">
        <v>16</v>
      </c>
      <c r="L655" s="1" t="s">
        <v>16</v>
      </c>
      <c r="M655" s="1" t="s">
        <v>16</v>
      </c>
      <c r="N655" s="21" t="s">
        <v>16</v>
      </c>
      <c r="O655" s="1" t="s">
        <v>16</v>
      </c>
      <c r="P655" s="1" t="s">
        <v>16</v>
      </c>
      <c r="Q655" s="1" t="s">
        <v>16</v>
      </c>
      <c r="R655" s="1" t="s">
        <v>16</v>
      </c>
      <c r="S655" s="1" t="s">
        <v>16</v>
      </c>
      <c r="T655" s="1">
        <v>0</v>
      </c>
      <c r="U655" s="1" t="s">
        <v>16</v>
      </c>
      <c r="V655" s="1" t="s">
        <v>16</v>
      </c>
      <c r="W655" s="115" t="s">
        <v>16</v>
      </c>
      <c r="X655" s="35" t="s">
        <v>16</v>
      </c>
    </row>
    <row r="656" spans="1:24" x14ac:dyDescent="0.25">
      <c r="A656" s="39">
        <f>A654+1</f>
        <v>74</v>
      </c>
      <c r="B656" s="97" t="s">
        <v>811</v>
      </c>
      <c r="C656" s="20">
        <v>1968</v>
      </c>
      <c r="D656" s="24"/>
      <c r="E656" s="24"/>
      <c r="F656" s="24" t="s">
        <v>327</v>
      </c>
      <c r="G656" s="20">
        <v>5</v>
      </c>
      <c r="H656" s="20">
        <v>6</v>
      </c>
      <c r="I656" s="1">
        <v>4958.3</v>
      </c>
      <c r="J656" s="1">
        <f t="shared" ref="J656:J670" si="140">SUM(K656:L656)</f>
        <v>4579.3999999999996</v>
      </c>
      <c r="K656" s="1">
        <v>59.1</v>
      </c>
      <c r="L656" s="1">
        <v>4520.3</v>
      </c>
      <c r="M656" s="1">
        <v>4095.4</v>
      </c>
      <c r="N656" s="21">
        <v>193</v>
      </c>
      <c r="O656" s="1">
        <f>'форма 3'!C656</f>
        <v>13820629.199999999</v>
      </c>
      <c r="P656" s="1">
        <v>0</v>
      </c>
      <c r="Q656" s="1">
        <v>0</v>
      </c>
      <c r="R656" s="1">
        <v>0</v>
      </c>
      <c r="S656" s="1">
        <f t="shared" si="139"/>
        <v>13820629.199999999</v>
      </c>
      <c r="T656" s="1">
        <v>0</v>
      </c>
      <c r="U656" s="1">
        <f t="shared" ref="U656:U670" si="141">O656/J656</f>
        <v>3018</v>
      </c>
      <c r="V656" s="1">
        <f t="shared" si="138"/>
        <v>3018</v>
      </c>
      <c r="W656" s="115" t="s">
        <v>371</v>
      </c>
      <c r="X656" s="35">
        <v>1</v>
      </c>
    </row>
    <row r="657" spans="1:24" x14ac:dyDescent="0.25">
      <c r="A657" s="39">
        <f>A656+1</f>
        <v>75</v>
      </c>
      <c r="B657" s="97" t="s">
        <v>812</v>
      </c>
      <c r="C657" s="20">
        <v>1966</v>
      </c>
      <c r="D657" s="24">
        <v>2010</v>
      </c>
      <c r="E657" s="24" t="s">
        <v>327</v>
      </c>
      <c r="F657" s="24" t="s">
        <v>325</v>
      </c>
      <c r="G657" s="20">
        <v>5</v>
      </c>
      <c r="H657" s="20">
        <v>3</v>
      </c>
      <c r="I657" s="1">
        <v>3070.7</v>
      </c>
      <c r="J657" s="1">
        <f t="shared" si="140"/>
        <v>2866.7</v>
      </c>
      <c r="K657" s="1">
        <v>0</v>
      </c>
      <c r="L657" s="1">
        <v>2866.7</v>
      </c>
      <c r="M657" s="1">
        <v>2335.5</v>
      </c>
      <c r="N657" s="21">
        <v>128</v>
      </c>
      <c r="O657" s="1">
        <f>'форма 3'!C657</f>
        <v>10400387.6</v>
      </c>
      <c r="P657" s="1">
        <v>0</v>
      </c>
      <c r="Q657" s="1">
        <v>0</v>
      </c>
      <c r="R657" s="1">
        <v>0</v>
      </c>
      <c r="S657" s="1">
        <f t="shared" si="139"/>
        <v>10400387.6</v>
      </c>
      <c r="T657" s="1">
        <v>0</v>
      </c>
      <c r="U657" s="1">
        <f t="shared" si="141"/>
        <v>3628</v>
      </c>
      <c r="V657" s="1">
        <f t="shared" si="138"/>
        <v>3628</v>
      </c>
      <c r="W657" s="115" t="s">
        <v>371</v>
      </c>
      <c r="X657" s="35">
        <v>1</v>
      </c>
    </row>
    <row r="658" spans="1:24" x14ac:dyDescent="0.25">
      <c r="A658" s="39">
        <f t="shared" ref="A658:A670" si="142">A657+1</f>
        <v>76</v>
      </c>
      <c r="B658" s="97" t="s">
        <v>813</v>
      </c>
      <c r="C658" s="20">
        <v>1967</v>
      </c>
      <c r="D658" s="24">
        <v>2008</v>
      </c>
      <c r="E658" s="24" t="s">
        <v>636</v>
      </c>
      <c r="F658" s="24" t="s">
        <v>325</v>
      </c>
      <c r="G658" s="20">
        <v>5</v>
      </c>
      <c r="H658" s="20">
        <v>4</v>
      </c>
      <c r="I658" s="1">
        <v>3514</v>
      </c>
      <c r="J658" s="1">
        <f t="shared" si="140"/>
        <v>3314</v>
      </c>
      <c r="K658" s="1">
        <v>0</v>
      </c>
      <c r="L658" s="1">
        <v>3314</v>
      </c>
      <c r="M658" s="1">
        <v>3314</v>
      </c>
      <c r="N658" s="21">
        <v>120</v>
      </c>
      <c r="O658" s="1">
        <f>'форма 3'!C658</f>
        <v>12023192</v>
      </c>
      <c r="P658" s="1">
        <v>0</v>
      </c>
      <c r="Q658" s="1">
        <v>0</v>
      </c>
      <c r="R658" s="1">
        <v>0</v>
      </c>
      <c r="S658" s="1">
        <f t="shared" si="139"/>
        <v>12023192</v>
      </c>
      <c r="T658" s="1">
        <v>0</v>
      </c>
      <c r="U658" s="1">
        <f t="shared" si="141"/>
        <v>3628</v>
      </c>
      <c r="V658" s="1">
        <f t="shared" si="138"/>
        <v>3628</v>
      </c>
      <c r="W658" s="115" t="s">
        <v>371</v>
      </c>
      <c r="X658" s="35">
        <v>1</v>
      </c>
    </row>
    <row r="659" spans="1:24" x14ac:dyDescent="0.25">
      <c r="A659" s="39">
        <f t="shared" si="142"/>
        <v>77</v>
      </c>
      <c r="B659" s="97" t="s">
        <v>814</v>
      </c>
      <c r="C659" s="20">
        <v>1967</v>
      </c>
      <c r="D659" s="24">
        <v>2010</v>
      </c>
      <c r="E659" s="24" t="s">
        <v>327</v>
      </c>
      <c r="F659" s="24" t="s">
        <v>325</v>
      </c>
      <c r="G659" s="20">
        <v>5</v>
      </c>
      <c r="H659" s="20">
        <v>4</v>
      </c>
      <c r="I659" s="1">
        <v>3550.3</v>
      </c>
      <c r="J659" s="1">
        <f t="shared" si="140"/>
        <v>3150.3</v>
      </c>
      <c r="K659" s="1">
        <v>0</v>
      </c>
      <c r="L659" s="1">
        <v>3150.3</v>
      </c>
      <c r="M659" s="1">
        <v>3150.3</v>
      </c>
      <c r="N659" s="21">
        <v>178</v>
      </c>
      <c r="O659" s="1">
        <f>'форма 3'!C659</f>
        <v>9507605.4000000004</v>
      </c>
      <c r="P659" s="1">
        <v>0</v>
      </c>
      <c r="Q659" s="1">
        <v>0</v>
      </c>
      <c r="R659" s="1">
        <v>0</v>
      </c>
      <c r="S659" s="1">
        <f t="shared" si="139"/>
        <v>9507605.4000000004</v>
      </c>
      <c r="T659" s="1">
        <v>0</v>
      </c>
      <c r="U659" s="1">
        <f t="shared" si="141"/>
        <v>3018</v>
      </c>
      <c r="V659" s="1">
        <f t="shared" si="138"/>
        <v>3018</v>
      </c>
      <c r="W659" s="115" t="s">
        <v>371</v>
      </c>
      <c r="X659" s="35">
        <v>1</v>
      </c>
    </row>
    <row r="660" spans="1:24" x14ac:dyDescent="0.25">
      <c r="A660" s="39">
        <f t="shared" si="142"/>
        <v>78</v>
      </c>
      <c r="B660" s="97" t="s">
        <v>815</v>
      </c>
      <c r="C660" s="20">
        <v>1992</v>
      </c>
      <c r="D660" s="24"/>
      <c r="E660" s="24"/>
      <c r="F660" s="24" t="s">
        <v>325</v>
      </c>
      <c r="G660" s="20">
        <v>10</v>
      </c>
      <c r="H660" s="20">
        <v>7</v>
      </c>
      <c r="I660" s="1">
        <v>15875.19</v>
      </c>
      <c r="J660" s="1">
        <f t="shared" si="140"/>
        <v>14771.39</v>
      </c>
      <c r="K660" s="1">
        <v>332.1</v>
      </c>
      <c r="L660" s="1">
        <v>14439.29</v>
      </c>
      <c r="M660" s="1">
        <v>13698.49</v>
      </c>
      <c r="N660" s="21">
        <v>604</v>
      </c>
      <c r="O660" s="1">
        <f>'форма 3'!C660</f>
        <v>3495784</v>
      </c>
      <c r="P660" s="1">
        <v>0</v>
      </c>
      <c r="Q660" s="1">
        <v>0</v>
      </c>
      <c r="R660" s="1">
        <v>0</v>
      </c>
      <c r="S660" s="1">
        <f t="shared" si="139"/>
        <v>3495784</v>
      </c>
      <c r="T660" s="1">
        <v>0</v>
      </c>
      <c r="U660" s="1">
        <f t="shared" si="141"/>
        <v>236.66</v>
      </c>
      <c r="V660" s="1">
        <f t="shared" si="138"/>
        <v>236.66</v>
      </c>
      <c r="W660" s="115" t="s">
        <v>371</v>
      </c>
      <c r="X660" s="35">
        <v>1</v>
      </c>
    </row>
    <row r="661" spans="1:24" x14ac:dyDescent="0.25">
      <c r="A661" s="39">
        <f t="shared" si="142"/>
        <v>79</v>
      </c>
      <c r="B661" s="97" t="s">
        <v>816</v>
      </c>
      <c r="C661" s="20">
        <v>1967</v>
      </c>
      <c r="D661" s="24">
        <v>2010</v>
      </c>
      <c r="E661" s="24" t="s">
        <v>327</v>
      </c>
      <c r="F661" s="24" t="s">
        <v>325</v>
      </c>
      <c r="G661" s="20">
        <v>5</v>
      </c>
      <c r="H661" s="20">
        <v>4</v>
      </c>
      <c r="I661" s="1">
        <v>3563.5</v>
      </c>
      <c r="J661" s="1">
        <f t="shared" si="140"/>
        <v>3163.5</v>
      </c>
      <c r="K661" s="1">
        <v>0</v>
      </c>
      <c r="L661" s="1">
        <v>3163.5</v>
      </c>
      <c r="M661" s="1">
        <v>3163.5</v>
      </c>
      <c r="N661" s="21">
        <v>172</v>
      </c>
      <c r="O661" s="1">
        <f>'форма 3'!C661</f>
        <v>9547443</v>
      </c>
      <c r="P661" s="1">
        <v>0</v>
      </c>
      <c r="Q661" s="1">
        <v>0</v>
      </c>
      <c r="R661" s="1">
        <v>0</v>
      </c>
      <c r="S661" s="1">
        <f t="shared" si="139"/>
        <v>9547443</v>
      </c>
      <c r="T661" s="1">
        <v>0</v>
      </c>
      <c r="U661" s="1">
        <f t="shared" si="141"/>
        <v>3018</v>
      </c>
      <c r="V661" s="1">
        <f t="shared" si="138"/>
        <v>3018</v>
      </c>
      <c r="W661" s="115" t="s">
        <v>371</v>
      </c>
      <c r="X661" s="35">
        <v>1</v>
      </c>
    </row>
    <row r="662" spans="1:24" x14ac:dyDescent="0.25">
      <c r="A662" s="39">
        <f t="shared" si="142"/>
        <v>80</v>
      </c>
      <c r="B662" s="97" t="s">
        <v>817</v>
      </c>
      <c r="C662" s="20">
        <v>1974</v>
      </c>
      <c r="D662" s="24">
        <v>2010</v>
      </c>
      <c r="E662" s="24" t="s">
        <v>327</v>
      </c>
      <c r="F662" s="24" t="s">
        <v>325</v>
      </c>
      <c r="G662" s="20">
        <v>5</v>
      </c>
      <c r="H662" s="20">
        <v>6</v>
      </c>
      <c r="I662" s="1">
        <v>6206.42</v>
      </c>
      <c r="J662" s="1">
        <f t="shared" si="140"/>
        <v>5780.42</v>
      </c>
      <c r="K662" s="1">
        <v>0</v>
      </c>
      <c r="L662" s="1">
        <v>5780.42</v>
      </c>
      <c r="M662" s="1">
        <v>4949.1000000000004</v>
      </c>
      <c r="N662" s="21">
        <v>271</v>
      </c>
      <c r="O662" s="1">
        <f>'форма 3'!C662</f>
        <v>20971363.760000002</v>
      </c>
      <c r="P662" s="1">
        <v>0</v>
      </c>
      <c r="Q662" s="1">
        <v>0</v>
      </c>
      <c r="R662" s="1">
        <v>0</v>
      </c>
      <c r="S662" s="1">
        <f t="shared" si="139"/>
        <v>20971363.760000002</v>
      </c>
      <c r="T662" s="1">
        <v>0</v>
      </c>
      <c r="U662" s="1">
        <f t="shared" si="141"/>
        <v>3628</v>
      </c>
      <c r="V662" s="1">
        <f t="shared" si="138"/>
        <v>3628</v>
      </c>
      <c r="W662" s="115" t="s">
        <v>371</v>
      </c>
      <c r="X662" s="35">
        <v>1</v>
      </c>
    </row>
    <row r="663" spans="1:24" x14ac:dyDescent="0.25">
      <c r="A663" s="39">
        <f t="shared" si="142"/>
        <v>81</v>
      </c>
      <c r="B663" s="97" t="s">
        <v>818</v>
      </c>
      <c r="C663" s="20">
        <v>1971</v>
      </c>
      <c r="D663" s="24"/>
      <c r="E663" s="24"/>
      <c r="F663" s="24" t="s">
        <v>327</v>
      </c>
      <c r="G663" s="20">
        <v>5</v>
      </c>
      <c r="H663" s="20">
        <v>6</v>
      </c>
      <c r="I663" s="1">
        <v>4950.6000000000004</v>
      </c>
      <c r="J663" s="1">
        <f t="shared" si="140"/>
        <v>4630</v>
      </c>
      <c r="K663" s="1">
        <v>170</v>
      </c>
      <c r="L663" s="1">
        <v>4460</v>
      </c>
      <c r="M663" s="1">
        <v>4300</v>
      </c>
      <c r="N663" s="21">
        <v>232</v>
      </c>
      <c r="O663" s="1">
        <f>'форма 3'!C663</f>
        <v>13973340</v>
      </c>
      <c r="P663" s="1">
        <v>0</v>
      </c>
      <c r="Q663" s="1">
        <v>0</v>
      </c>
      <c r="R663" s="1">
        <v>0</v>
      </c>
      <c r="S663" s="1">
        <f t="shared" si="139"/>
        <v>13973340</v>
      </c>
      <c r="T663" s="1">
        <v>0</v>
      </c>
      <c r="U663" s="1">
        <f t="shared" si="141"/>
        <v>3018</v>
      </c>
      <c r="V663" s="1">
        <f t="shared" si="138"/>
        <v>3018</v>
      </c>
      <c r="W663" s="115" t="s">
        <v>371</v>
      </c>
      <c r="X663" s="35">
        <v>1</v>
      </c>
    </row>
    <row r="664" spans="1:24" x14ac:dyDescent="0.25">
      <c r="A664" s="39">
        <f t="shared" si="142"/>
        <v>82</v>
      </c>
      <c r="B664" s="97" t="s">
        <v>819</v>
      </c>
      <c r="C664" s="20">
        <v>1967</v>
      </c>
      <c r="D664" s="24"/>
      <c r="E664" s="24"/>
      <c r="F664" s="24" t="s">
        <v>327</v>
      </c>
      <c r="G664" s="20">
        <v>5</v>
      </c>
      <c r="H664" s="20">
        <v>4</v>
      </c>
      <c r="I664" s="1">
        <v>3273.5</v>
      </c>
      <c r="J664" s="1">
        <f t="shared" si="140"/>
        <v>2200.5</v>
      </c>
      <c r="K664" s="1">
        <v>0</v>
      </c>
      <c r="L664" s="1">
        <v>2200.5</v>
      </c>
      <c r="M664" s="1">
        <v>2171.6999999999998</v>
      </c>
      <c r="N664" s="21">
        <v>137</v>
      </c>
      <c r="O664" s="1">
        <f>'форма 3'!C664</f>
        <v>7983414</v>
      </c>
      <c r="P664" s="1">
        <v>0</v>
      </c>
      <c r="Q664" s="1">
        <v>0</v>
      </c>
      <c r="R664" s="1">
        <v>0</v>
      </c>
      <c r="S664" s="1">
        <f t="shared" si="139"/>
        <v>7983414</v>
      </c>
      <c r="T664" s="1">
        <v>0</v>
      </c>
      <c r="U664" s="1">
        <f t="shared" si="141"/>
        <v>3628</v>
      </c>
      <c r="V664" s="1">
        <f t="shared" si="138"/>
        <v>3628</v>
      </c>
      <c r="W664" s="115" t="s">
        <v>371</v>
      </c>
      <c r="X664" s="35">
        <v>1</v>
      </c>
    </row>
    <row r="665" spans="1:24" x14ac:dyDescent="0.25">
      <c r="A665" s="39">
        <f t="shared" si="142"/>
        <v>83</v>
      </c>
      <c r="B665" s="97" t="s">
        <v>820</v>
      </c>
      <c r="C665" s="20">
        <v>1975</v>
      </c>
      <c r="D665" s="24"/>
      <c r="E665" s="24"/>
      <c r="F665" s="24" t="s">
        <v>327</v>
      </c>
      <c r="G665" s="20">
        <v>5</v>
      </c>
      <c r="H665" s="20">
        <v>6</v>
      </c>
      <c r="I665" s="1">
        <v>4326</v>
      </c>
      <c r="J665" s="1">
        <f t="shared" si="140"/>
        <v>2983.6</v>
      </c>
      <c r="K665" s="1">
        <v>0</v>
      </c>
      <c r="L665" s="1">
        <v>2983.6</v>
      </c>
      <c r="M665" s="1">
        <v>2564.5</v>
      </c>
      <c r="N665" s="21">
        <v>211</v>
      </c>
      <c r="O665" s="1">
        <f>'форма 3'!C665</f>
        <v>10824500.800000001</v>
      </c>
      <c r="P665" s="1">
        <v>0</v>
      </c>
      <c r="Q665" s="1">
        <v>0</v>
      </c>
      <c r="R665" s="1">
        <v>0</v>
      </c>
      <c r="S665" s="1">
        <f t="shared" si="139"/>
        <v>10824500.800000001</v>
      </c>
      <c r="T665" s="1">
        <v>0</v>
      </c>
      <c r="U665" s="1">
        <f t="shared" si="141"/>
        <v>3628</v>
      </c>
      <c r="V665" s="1">
        <f t="shared" si="138"/>
        <v>3628</v>
      </c>
      <c r="W665" s="115" t="s">
        <v>371</v>
      </c>
      <c r="X665" s="35">
        <v>1</v>
      </c>
    </row>
    <row r="666" spans="1:24" x14ac:dyDescent="0.25">
      <c r="A666" s="39">
        <f t="shared" si="142"/>
        <v>84</v>
      </c>
      <c r="B666" s="97" t="s">
        <v>821</v>
      </c>
      <c r="C666" s="20">
        <v>1992</v>
      </c>
      <c r="D666" s="24"/>
      <c r="E666" s="24"/>
      <c r="F666" s="24" t="s">
        <v>327</v>
      </c>
      <c r="G666" s="20">
        <v>6</v>
      </c>
      <c r="H666" s="20">
        <v>2</v>
      </c>
      <c r="I666" s="1">
        <v>1955.2</v>
      </c>
      <c r="J666" s="1">
        <f t="shared" si="140"/>
        <v>1767.2</v>
      </c>
      <c r="K666" s="1">
        <v>97.3</v>
      </c>
      <c r="L666" s="1">
        <v>1669.9</v>
      </c>
      <c r="M666" s="1">
        <v>1533.5</v>
      </c>
      <c r="N666" s="21">
        <v>90</v>
      </c>
      <c r="O666" s="1">
        <f>'форма 3'!C666</f>
        <v>2664937.6</v>
      </c>
      <c r="P666" s="1">
        <v>0</v>
      </c>
      <c r="Q666" s="1">
        <v>0</v>
      </c>
      <c r="R666" s="1">
        <v>0</v>
      </c>
      <c r="S666" s="1">
        <f t="shared" si="139"/>
        <v>2664937.6</v>
      </c>
      <c r="T666" s="1">
        <v>0</v>
      </c>
      <c r="U666" s="1">
        <f t="shared" si="141"/>
        <v>1508</v>
      </c>
      <c r="V666" s="1">
        <f t="shared" si="138"/>
        <v>1508</v>
      </c>
      <c r="W666" s="115" t="s">
        <v>371</v>
      </c>
      <c r="X666" s="35">
        <v>1</v>
      </c>
    </row>
    <row r="667" spans="1:24" x14ac:dyDescent="0.25">
      <c r="A667" s="39">
        <f t="shared" si="142"/>
        <v>85</v>
      </c>
      <c r="B667" s="97" t="s">
        <v>822</v>
      </c>
      <c r="C667" s="20">
        <v>1967</v>
      </c>
      <c r="D667" s="24">
        <v>2010</v>
      </c>
      <c r="E667" s="24" t="s">
        <v>327</v>
      </c>
      <c r="F667" s="24" t="s">
        <v>325</v>
      </c>
      <c r="G667" s="20">
        <v>5</v>
      </c>
      <c r="H667" s="20">
        <v>4</v>
      </c>
      <c r="I667" s="1">
        <v>3783.2</v>
      </c>
      <c r="J667" s="1">
        <f t="shared" si="140"/>
        <v>3547.2</v>
      </c>
      <c r="K667" s="1">
        <v>0</v>
      </c>
      <c r="L667" s="1">
        <v>3547.2</v>
      </c>
      <c r="M667" s="1">
        <v>3057.1</v>
      </c>
      <c r="N667" s="21">
        <v>180</v>
      </c>
      <c r="O667" s="1">
        <f>'форма 3'!C667</f>
        <v>12869241.6</v>
      </c>
      <c r="P667" s="1">
        <v>0</v>
      </c>
      <c r="Q667" s="1">
        <v>0</v>
      </c>
      <c r="R667" s="1">
        <v>0</v>
      </c>
      <c r="S667" s="1">
        <f t="shared" si="139"/>
        <v>12869241.6</v>
      </c>
      <c r="T667" s="1">
        <v>0</v>
      </c>
      <c r="U667" s="1">
        <f t="shared" si="141"/>
        <v>3628</v>
      </c>
      <c r="V667" s="1">
        <f t="shared" si="138"/>
        <v>3628</v>
      </c>
      <c r="W667" s="115" t="s">
        <v>371</v>
      </c>
      <c r="X667" s="35">
        <v>1</v>
      </c>
    </row>
    <row r="668" spans="1:24" x14ac:dyDescent="0.25">
      <c r="A668" s="39">
        <f t="shared" si="142"/>
        <v>86</v>
      </c>
      <c r="B668" s="97" t="s">
        <v>823</v>
      </c>
      <c r="C668" s="20">
        <v>1969</v>
      </c>
      <c r="D668" s="24"/>
      <c r="E668" s="24"/>
      <c r="F668" s="24" t="s">
        <v>325</v>
      </c>
      <c r="G668" s="20">
        <v>5</v>
      </c>
      <c r="H668" s="20">
        <v>4</v>
      </c>
      <c r="I668" s="1">
        <v>3904.87</v>
      </c>
      <c r="J668" s="1">
        <f t="shared" si="140"/>
        <v>3668.87</v>
      </c>
      <c r="K668" s="1">
        <v>220.9</v>
      </c>
      <c r="L668" s="1">
        <v>3447.97</v>
      </c>
      <c r="M668" s="1">
        <v>2986.57</v>
      </c>
      <c r="N668" s="21">
        <v>164</v>
      </c>
      <c r="O668" s="1">
        <f>'форма 3'!C668</f>
        <v>13310660.359999999</v>
      </c>
      <c r="P668" s="1">
        <v>0</v>
      </c>
      <c r="Q668" s="1">
        <v>0</v>
      </c>
      <c r="R668" s="1">
        <v>0</v>
      </c>
      <c r="S668" s="1">
        <f t="shared" si="139"/>
        <v>13310660.359999999</v>
      </c>
      <c r="T668" s="1">
        <v>0</v>
      </c>
      <c r="U668" s="1">
        <f t="shared" si="141"/>
        <v>3628</v>
      </c>
      <c r="V668" s="1">
        <f t="shared" si="138"/>
        <v>3628</v>
      </c>
      <c r="W668" s="115" t="s">
        <v>371</v>
      </c>
      <c r="X668" s="35">
        <v>1</v>
      </c>
    </row>
    <row r="669" spans="1:24" x14ac:dyDescent="0.25">
      <c r="A669" s="39">
        <f t="shared" si="142"/>
        <v>87</v>
      </c>
      <c r="B669" s="97" t="s">
        <v>824</v>
      </c>
      <c r="C669" s="20">
        <v>1972</v>
      </c>
      <c r="D669" s="24"/>
      <c r="E669" s="24"/>
      <c r="F669" s="24" t="s">
        <v>327</v>
      </c>
      <c r="G669" s="20">
        <v>5</v>
      </c>
      <c r="H669" s="20">
        <v>4</v>
      </c>
      <c r="I669" s="1">
        <v>3264.3</v>
      </c>
      <c r="J669" s="1">
        <f t="shared" si="140"/>
        <v>2723.4</v>
      </c>
      <c r="K669" s="1">
        <v>59.1</v>
      </c>
      <c r="L669" s="1">
        <v>2664.3</v>
      </c>
      <c r="M669" s="1">
        <v>2123.4</v>
      </c>
      <c r="N669" s="21">
        <v>150</v>
      </c>
      <c r="O669" s="1">
        <f>'форма 3'!C669</f>
        <v>8219221.2000000002</v>
      </c>
      <c r="P669" s="1">
        <v>0</v>
      </c>
      <c r="Q669" s="1">
        <v>0</v>
      </c>
      <c r="R669" s="1">
        <v>0</v>
      </c>
      <c r="S669" s="1">
        <f t="shared" si="139"/>
        <v>8219221.2000000002</v>
      </c>
      <c r="T669" s="1">
        <v>0</v>
      </c>
      <c r="U669" s="1">
        <f t="shared" si="141"/>
        <v>3018</v>
      </c>
      <c r="V669" s="1">
        <f t="shared" si="138"/>
        <v>3018</v>
      </c>
      <c r="W669" s="115" t="s">
        <v>371</v>
      </c>
      <c r="X669" s="35">
        <v>1</v>
      </c>
    </row>
    <row r="670" spans="1:24" x14ac:dyDescent="0.25">
      <c r="A670" s="39">
        <f t="shared" si="142"/>
        <v>88</v>
      </c>
      <c r="B670" s="97" t="s">
        <v>825</v>
      </c>
      <c r="C670" s="20">
        <v>1973</v>
      </c>
      <c r="D670" s="24"/>
      <c r="E670" s="24"/>
      <c r="F670" s="24" t="s">
        <v>325</v>
      </c>
      <c r="G670" s="20">
        <v>5</v>
      </c>
      <c r="H670" s="20">
        <v>3</v>
      </c>
      <c r="I670" s="1">
        <v>3135.2</v>
      </c>
      <c r="J670" s="1">
        <f t="shared" si="140"/>
        <v>2904.2</v>
      </c>
      <c r="K670" s="1">
        <v>0</v>
      </c>
      <c r="L670" s="1">
        <v>2904.2</v>
      </c>
      <c r="M670" s="1">
        <v>2533.1</v>
      </c>
      <c r="N670" s="21">
        <v>132</v>
      </c>
      <c r="O670" s="1">
        <f>'форма 3'!C670</f>
        <v>8764875.5999999996</v>
      </c>
      <c r="P670" s="1">
        <v>0</v>
      </c>
      <c r="Q670" s="1">
        <v>0</v>
      </c>
      <c r="R670" s="1">
        <v>0</v>
      </c>
      <c r="S670" s="1">
        <f t="shared" si="139"/>
        <v>8764875.5999999996</v>
      </c>
      <c r="T670" s="1">
        <v>0</v>
      </c>
      <c r="U670" s="1">
        <f t="shared" si="141"/>
        <v>3018</v>
      </c>
      <c r="V670" s="1">
        <f t="shared" si="138"/>
        <v>3018</v>
      </c>
      <c r="W670" s="115" t="s">
        <v>371</v>
      </c>
      <c r="X670" s="35">
        <v>1</v>
      </c>
    </row>
    <row r="671" spans="1:24" s="22" customFormat="1" x14ac:dyDescent="0.25">
      <c r="A671" s="201" t="s">
        <v>23</v>
      </c>
      <c r="B671" s="201"/>
      <c r="C671" s="27" t="s">
        <v>16</v>
      </c>
      <c r="D671" s="27" t="s">
        <v>16</v>
      </c>
      <c r="E671" s="27" t="s">
        <v>16</v>
      </c>
      <c r="F671" s="27" t="s">
        <v>16</v>
      </c>
      <c r="G671" s="27" t="s">
        <v>16</v>
      </c>
      <c r="H671" s="27" t="s">
        <v>16</v>
      </c>
      <c r="I671" s="28">
        <f t="shared" ref="I671:T671" si="143">SUM(I672:I672)</f>
        <v>368</v>
      </c>
      <c r="J671" s="28">
        <f t="shared" si="143"/>
        <v>319.33</v>
      </c>
      <c r="K671" s="28">
        <f t="shared" si="143"/>
        <v>0</v>
      </c>
      <c r="L671" s="28">
        <f t="shared" si="143"/>
        <v>319.33</v>
      </c>
      <c r="M671" s="28">
        <f t="shared" si="143"/>
        <v>199.51</v>
      </c>
      <c r="N671" s="32">
        <f t="shared" si="143"/>
        <v>27</v>
      </c>
      <c r="O671" s="28">
        <f t="shared" si="143"/>
        <v>2460118.3199999998</v>
      </c>
      <c r="P671" s="28">
        <f t="shared" si="143"/>
        <v>0</v>
      </c>
      <c r="Q671" s="28">
        <f t="shared" si="143"/>
        <v>0</v>
      </c>
      <c r="R671" s="28">
        <f t="shared" si="143"/>
        <v>0</v>
      </c>
      <c r="S671" s="28">
        <f t="shared" si="143"/>
        <v>2460118.3199999998</v>
      </c>
      <c r="T671" s="1">
        <f t="shared" si="143"/>
        <v>0</v>
      </c>
      <c r="U671" s="1" t="s">
        <v>16</v>
      </c>
      <c r="V671" s="1" t="s">
        <v>16</v>
      </c>
      <c r="W671" s="1" t="s">
        <v>16</v>
      </c>
      <c r="X671" s="1" t="s">
        <v>16</v>
      </c>
    </row>
    <row r="672" spans="1:24" s="22" customFormat="1" x14ac:dyDescent="0.25">
      <c r="A672" s="31">
        <v>1</v>
      </c>
      <c r="B672" s="117" t="s">
        <v>639</v>
      </c>
      <c r="C672" s="180">
        <v>1956</v>
      </c>
      <c r="D672" s="180">
        <v>2009</v>
      </c>
      <c r="E672" s="180" t="s">
        <v>640</v>
      </c>
      <c r="F672" s="24" t="s">
        <v>326</v>
      </c>
      <c r="G672" s="180">
        <v>2</v>
      </c>
      <c r="H672" s="180">
        <v>1</v>
      </c>
      <c r="I672" s="118">
        <v>368</v>
      </c>
      <c r="J672" s="26">
        <f>SUM(K672:L672)</f>
        <v>319.33</v>
      </c>
      <c r="K672" s="119">
        <v>0</v>
      </c>
      <c r="L672" s="180">
        <v>319.33</v>
      </c>
      <c r="M672" s="180">
        <v>199.51</v>
      </c>
      <c r="N672" s="120">
        <v>27</v>
      </c>
      <c r="O672" s="1">
        <f>'форма 3'!C672</f>
        <v>2460118.3199999998</v>
      </c>
      <c r="P672" s="1">
        <v>0</v>
      </c>
      <c r="Q672" s="1">
        <v>0</v>
      </c>
      <c r="R672" s="1">
        <v>0</v>
      </c>
      <c r="S672" s="1">
        <f>O672-P672-Q672-R672-T672</f>
        <v>2460118.3199999998</v>
      </c>
      <c r="T672" s="1">
        <v>0</v>
      </c>
      <c r="U672" s="1">
        <f>O672/J672</f>
        <v>7704</v>
      </c>
      <c r="V672" s="26">
        <v>7704</v>
      </c>
      <c r="W672" s="25" t="s">
        <v>371</v>
      </c>
      <c r="X672" s="35">
        <v>1</v>
      </c>
    </row>
    <row r="673" spans="1:24" s="22" customFormat="1" x14ac:dyDescent="0.25">
      <c r="A673" s="201" t="s">
        <v>414</v>
      </c>
      <c r="B673" s="201"/>
      <c r="C673" s="27" t="s">
        <v>16</v>
      </c>
      <c r="D673" s="27" t="s">
        <v>16</v>
      </c>
      <c r="E673" s="27" t="s">
        <v>16</v>
      </c>
      <c r="F673" s="27" t="s">
        <v>16</v>
      </c>
      <c r="G673" s="27" t="s">
        <v>16</v>
      </c>
      <c r="H673" s="27" t="s">
        <v>16</v>
      </c>
      <c r="I673" s="28">
        <f>SUM(I674:I675)</f>
        <v>914.6</v>
      </c>
      <c r="J673" s="28">
        <f t="shared" ref="J673:T673" si="144">SUM(J674:J675)</f>
        <v>809.6</v>
      </c>
      <c r="K673" s="28">
        <f t="shared" si="144"/>
        <v>0</v>
      </c>
      <c r="L673" s="28">
        <f t="shared" si="144"/>
        <v>809.6</v>
      </c>
      <c r="M673" s="28">
        <f t="shared" si="144"/>
        <v>764.1</v>
      </c>
      <c r="N673" s="32">
        <f t="shared" si="144"/>
        <v>52</v>
      </c>
      <c r="O673" s="28">
        <f t="shared" si="144"/>
        <v>3062905.86</v>
      </c>
      <c r="P673" s="28">
        <f t="shared" si="144"/>
        <v>0</v>
      </c>
      <c r="Q673" s="28">
        <f t="shared" si="144"/>
        <v>0</v>
      </c>
      <c r="R673" s="28">
        <f t="shared" si="144"/>
        <v>0</v>
      </c>
      <c r="S673" s="28">
        <f t="shared" si="144"/>
        <v>3062905.86</v>
      </c>
      <c r="T673" s="1">
        <f t="shared" si="144"/>
        <v>0</v>
      </c>
      <c r="U673" s="1" t="s">
        <v>16</v>
      </c>
      <c r="V673" s="1" t="s">
        <v>16</v>
      </c>
      <c r="W673" s="1" t="s">
        <v>16</v>
      </c>
      <c r="X673" s="1" t="s">
        <v>16</v>
      </c>
    </row>
    <row r="674" spans="1:24" s="22" customFormat="1" x14ac:dyDescent="0.25">
      <c r="A674" s="31">
        <v>1</v>
      </c>
      <c r="B674" s="117" t="s">
        <v>642</v>
      </c>
      <c r="C674" s="180">
        <v>1963</v>
      </c>
      <c r="D674" s="180"/>
      <c r="E674" s="180"/>
      <c r="F674" s="24" t="s">
        <v>326</v>
      </c>
      <c r="G674" s="180">
        <v>2</v>
      </c>
      <c r="H674" s="180">
        <v>2</v>
      </c>
      <c r="I674" s="118">
        <v>392.8</v>
      </c>
      <c r="J674" s="104">
        <f>K674+L674</f>
        <v>352.8</v>
      </c>
      <c r="K674" s="119">
        <v>0</v>
      </c>
      <c r="L674" s="28">
        <v>352.8</v>
      </c>
      <c r="M674" s="28">
        <v>352.8</v>
      </c>
      <c r="N674" s="120">
        <v>15</v>
      </c>
      <c r="O674" s="1">
        <f>'форма 3'!C674</f>
        <v>89611.199999999997</v>
      </c>
      <c r="P674" s="1">
        <v>0</v>
      </c>
      <c r="Q674" s="1">
        <v>0</v>
      </c>
      <c r="R674" s="1">
        <v>0</v>
      </c>
      <c r="S674" s="1">
        <f>O674-P674-Q674-R674-T674</f>
        <v>89611.199999999997</v>
      </c>
      <c r="T674" s="1">
        <v>0</v>
      </c>
      <c r="U674" s="1">
        <f>O674/J674</f>
        <v>254</v>
      </c>
      <c r="V674" s="26">
        <v>254</v>
      </c>
      <c r="W674" s="25" t="s">
        <v>371</v>
      </c>
      <c r="X674" s="35">
        <v>1</v>
      </c>
    </row>
    <row r="675" spans="1:24" s="22" customFormat="1" x14ac:dyDescent="0.25">
      <c r="A675" s="31">
        <v>2</v>
      </c>
      <c r="B675" s="117" t="s">
        <v>417</v>
      </c>
      <c r="C675" s="180">
        <v>1952</v>
      </c>
      <c r="D675" s="180"/>
      <c r="E675" s="180"/>
      <c r="F675" s="24" t="s">
        <v>327</v>
      </c>
      <c r="G675" s="180">
        <v>2</v>
      </c>
      <c r="H675" s="180">
        <v>2</v>
      </c>
      <c r="I675" s="118">
        <v>521.79999999999995</v>
      </c>
      <c r="J675" s="104">
        <f>K675+L675</f>
        <v>456.8</v>
      </c>
      <c r="K675" s="119">
        <v>0</v>
      </c>
      <c r="L675" s="28">
        <v>456.8</v>
      </c>
      <c r="M675" s="28">
        <v>411.3</v>
      </c>
      <c r="N675" s="120">
        <v>37</v>
      </c>
      <c r="O675" s="1">
        <f>'форма 3'!C675</f>
        <v>2973294.66</v>
      </c>
      <c r="P675" s="1">
        <v>0</v>
      </c>
      <c r="Q675" s="1">
        <v>0</v>
      </c>
      <c r="R675" s="1">
        <v>0</v>
      </c>
      <c r="S675" s="1">
        <f>O675-P675-Q675-R675-T675</f>
        <v>2973294.66</v>
      </c>
      <c r="T675" s="1">
        <v>0</v>
      </c>
      <c r="U675" s="1">
        <f>O675/J675</f>
        <v>6508.96</v>
      </c>
      <c r="V675" s="26">
        <v>7066</v>
      </c>
      <c r="W675" s="25" t="s">
        <v>371</v>
      </c>
      <c r="X675" s="35">
        <v>1</v>
      </c>
    </row>
    <row r="676" spans="1:24" s="22" customFormat="1" x14ac:dyDescent="0.25">
      <c r="A676" s="201" t="s">
        <v>24</v>
      </c>
      <c r="B676" s="201"/>
      <c r="C676" s="27" t="s">
        <v>16</v>
      </c>
      <c r="D676" s="27" t="s">
        <v>16</v>
      </c>
      <c r="E676" s="27" t="s">
        <v>16</v>
      </c>
      <c r="F676" s="27" t="s">
        <v>16</v>
      </c>
      <c r="G676" s="27" t="s">
        <v>16</v>
      </c>
      <c r="H676" s="27" t="s">
        <v>16</v>
      </c>
      <c r="I676" s="28">
        <f t="shared" ref="I676:T676" si="145">SUM(I677:I689)</f>
        <v>5299.7</v>
      </c>
      <c r="J676" s="28">
        <f t="shared" si="145"/>
        <v>4861</v>
      </c>
      <c r="K676" s="28">
        <f t="shared" si="145"/>
        <v>12</v>
      </c>
      <c r="L676" s="28">
        <f t="shared" si="145"/>
        <v>4849</v>
      </c>
      <c r="M676" s="28">
        <f t="shared" si="145"/>
        <v>3812.4</v>
      </c>
      <c r="N676" s="125">
        <f t="shared" si="145"/>
        <v>184</v>
      </c>
      <c r="O676" s="28">
        <f t="shared" si="145"/>
        <v>27342249.5</v>
      </c>
      <c r="P676" s="28">
        <f t="shared" si="145"/>
        <v>0</v>
      </c>
      <c r="Q676" s="28">
        <f t="shared" si="145"/>
        <v>0</v>
      </c>
      <c r="R676" s="28">
        <f t="shared" si="145"/>
        <v>0</v>
      </c>
      <c r="S676" s="28">
        <f t="shared" si="145"/>
        <v>27342249.5</v>
      </c>
      <c r="T676" s="1">
        <f t="shared" si="145"/>
        <v>0</v>
      </c>
      <c r="U676" s="1" t="s">
        <v>16</v>
      </c>
      <c r="V676" s="1" t="s">
        <v>16</v>
      </c>
      <c r="W676" s="1" t="s">
        <v>16</v>
      </c>
      <c r="X676" s="1" t="s">
        <v>16</v>
      </c>
    </row>
    <row r="677" spans="1:24" s="22" customFormat="1" x14ac:dyDescent="0.25">
      <c r="A677" s="179">
        <v>1</v>
      </c>
      <c r="B677" s="2" t="s">
        <v>529</v>
      </c>
      <c r="C677" s="143">
        <v>1958</v>
      </c>
      <c r="D677" s="112"/>
      <c r="E677" s="112"/>
      <c r="F677" s="122" t="s">
        <v>326</v>
      </c>
      <c r="G677" s="27">
        <v>2</v>
      </c>
      <c r="H677" s="27">
        <v>2</v>
      </c>
      <c r="I677" s="28">
        <v>454.4</v>
      </c>
      <c r="J677" s="1">
        <f>SUM(K677:L677)</f>
        <v>430.4</v>
      </c>
      <c r="K677" s="124">
        <v>0</v>
      </c>
      <c r="L677" s="1">
        <v>430.4</v>
      </c>
      <c r="M677" s="1">
        <v>351</v>
      </c>
      <c r="N677" s="125">
        <v>14</v>
      </c>
      <c r="O677" s="124">
        <f>'форма 3'!C677</f>
        <v>111473.60000000001</v>
      </c>
      <c r="P677" s="1">
        <v>0</v>
      </c>
      <c r="Q677" s="1">
        <v>0</v>
      </c>
      <c r="R677" s="1">
        <v>0</v>
      </c>
      <c r="S677" s="1">
        <f>O677-P677-Q677-R677-T677</f>
        <v>111473.60000000001</v>
      </c>
      <c r="T677" s="1">
        <v>0</v>
      </c>
      <c r="U677" s="124">
        <f t="shared" ref="U677:U689" si="146">O677/J677</f>
        <v>259</v>
      </c>
      <c r="V677" s="26">
        <f>163+96</f>
        <v>259</v>
      </c>
      <c r="W677" s="25" t="s">
        <v>371</v>
      </c>
      <c r="X677" s="35">
        <v>1</v>
      </c>
    </row>
    <row r="678" spans="1:24" s="22" customFormat="1" x14ac:dyDescent="0.25">
      <c r="A678" s="179">
        <f>A677+1</f>
        <v>2</v>
      </c>
      <c r="B678" s="2" t="s">
        <v>530</v>
      </c>
      <c r="C678" s="143">
        <v>1958</v>
      </c>
      <c r="D678" s="112"/>
      <c r="E678" s="112"/>
      <c r="F678" s="122" t="s">
        <v>326</v>
      </c>
      <c r="G678" s="27">
        <v>2</v>
      </c>
      <c r="H678" s="27">
        <v>1</v>
      </c>
      <c r="I678" s="28">
        <v>447.2</v>
      </c>
      <c r="J678" s="1">
        <f>SUM(K678:L678)</f>
        <v>413</v>
      </c>
      <c r="K678" s="124">
        <v>0</v>
      </c>
      <c r="L678" s="1">
        <v>413</v>
      </c>
      <c r="M678" s="1">
        <v>413</v>
      </c>
      <c r="N678" s="125">
        <v>13</v>
      </c>
      <c r="O678" s="124">
        <f>'форма 3'!C678</f>
        <v>106967</v>
      </c>
      <c r="P678" s="1">
        <v>0</v>
      </c>
      <c r="Q678" s="1">
        <v>0</v>
      </c>
      <c r="R678" s="1">
        <v>0</v>
      </c>
      <c r="S678" s="1">
        <f>O678-P678-Q678-R678-T678</f>
        <v>106967</v>
      </c>
      <c r="T678" s="1">
        <v>0</v>
      </c>
      <c r="U678" s="124">
        <f t="shared" si="146"/>
        <v>259</v>
      </c>
      <c r="V678" s="26">
        <f>163+96</f>
        <v>259</v>
      </c>
      <c r="W678" s="25" t="s">
        <v>371</v>
      </c>
      <c r="X678" s="35">
        <v>1</v>
      </c>
    </row>
    <row r="679" spans="1:24" s="61" customFormat="1" x14ac:dyDescent="0.25">
      <c r="A679" s="179">
        <f t="shared" ref="A679:A689" si="147">A678+1</f>
        <v>3</v>
      </c>
      <c r="B679" s="2" t="s">
        <v>516</v>
      </c>
      <c r="C679" s="143">
        <v>1957</v>
      </c>
      <c r="D679" s="112"/>
      <c r="E679" s="112"/>
      <c r="F679" s="122" t="s">
        <v>326</v>
      </c>
      <c r="G679" s="27">
        <v>2</v>
      </c>
      <c r="H679" s="27">
        <v>1</v>
      </c>
      <c r="I679" s="28">
        <v>464.7</v>
      </c>
      <c r="J679" s="1">
        <f t="shared" ref="J679:J689" si="148">SUM(K679:L679)</f>
        <v>427.3</v>
      </c>
      <c r="K679" s="124">
        <v>0</v>
      </c>
      <c r="L679" s="1">
        <v>427.3</v>
      </c>
      <c r="M679" s="1">
        <v>330.4</v>
      </c>
      <c r="N679" s="125">
        <v>14</v>
      </c>
      <c r="O679" s="124">
        <f>'форма 3'!C679</f>
        <v>3221414.7</v>
      </c>
      <c r="P679" s="1">
        <v>0</v>
      </c>
      <c r="Q679" s="1">
        <v>0</v>
      </c>
      <c r="R679" s="1">
        <v>0</v>
      </c>
      <c r="S679" s="1">
        <f t="shared" ref="S679:S689" si="149">O679-P679-Q679-R679-T679</f>
        <v>3221414.7</v>
      </c>
      <c r="T679" s="1">
        <v>0</v>
      </c>
      <c r="U679" s="124">
        <f t="shared" si="146"/>
        <v>7539</v>
      </c>
      <c r="V679" s="26">
        <f>7381+158</f>
        <v>7539</v>
      </c>
      <c r="W679" s="25" t="s">
        <v>371</v>
      </c>
      <c r="X679" s="35">
        <v>1</v>
      </c>
    </row>
    <row r="680" spans="1:24" s="61" customFormat="1" x14ac:dyDescent="0.25">
      <c r="A680" s="179">
        <f t="shared" si="147"/>
        <v>4</v>
      </c>
      <c r="B680" s="2" t="s">
        <v>531</v>
      </c>
      <c r="C680" s="143">
        <v>1958</v>
      </c>
      <c r="D680" s="112"/>
      <c r="E680" s="112"/>
      <c r="F680" s="122" t="s">
        <v>326</v>
      </c>
      <c r="G680" s="27">
        <v>2</v>
      </c>
      <c r="H680" s="27">
        <v>1</v>
      </c>
      <c r="I680" s="28">
        <v>462.5</v>
      </c>
      <c r="J680" s="1">
        <f>SUM(K680:L680)</f>
        <v>442</v>
      </c>
      <c r="K680" s="124">
        <v>12</v>
      </c>
      <c r="L680" s="1">
        <v>430</v>
      </c>
      <c r="M680" s="1">
        <v>323.89999999999998</v>
      </c>
      <c r="N680" s="125">
        <v>30</v>
      </c>
      <c r="O680" s="124">
        <f>'форма 3'!C680</f>
        <v>114478</v>
      </c>
      <c r="P680" s="1">
        <v>0</v>
      </c>
      <c r="Q680" s="1">
        <v>0</v>
      </c>
      <c r="R680" s="1">
        <v>0</v>
      </c>
      <c r="S680" s="1">
        <f>O680-P680-Q680-R680-T680</f>
        <v>114478</v>
      </c>
      <c r="T680" s="1">
        <v>0</v>
      </c>
      <c r="U680" s="124">
        <f t="shared" si="146"/>
        <v>259</v>
      </c>
      <c r="V680" s="26">
        <f>163+96</f>
        <v>259</v>
      </c>
      <c r="W680" s="25" t="s">
        <v>371</v>
      </c>
      <c r="X680" s="35">
        <v>1</v>
      </c>
    </row>
    <row r="681" spans="1:24" s="61" customFormat="1" x14ac:dyDescent="0.25">
      <c r="A681" s="179">
        <f t="shared" si="147"/>
        <v>5</v>
      </c>
      <c r="B681" s="2" t="s">
        <v>517</v>
      </c>
      <c r="C681" s="143">
        <v>1957</v>
      </c>
      <c r="D681" s="112"/>
      <c r="E681" s="112"/>
      <c r="F681" s="122" t="s">
        <v>326</v>
      </c>
      <c r="G681" s="27">
        <v>2</v>
      </c>
      <c r="H681" s="27">
        <v>1</v>
      </c>
      <c r="I681" s="28">
        <v>450.1</v>
      </c>
      <c r="J681" s="1">
        <f t="shared" si="148"/>
        <v>418</v>
      </c>
      <c r="K681" s="1">
        <v>0</v>
      </c>
      <c r="L681" s="1">
        <v>418</v>
      </c>
      <c r="M681" s="1">
        <v>294.7</v>
      </c>
      <c r="N681" s="125">
        <v>13</v>
      </c>
      <c r="O681" s="124">
        <f>'форма 3'!C681</f>
        <v>3151302</v>
      </c>
      <c r="P681" s="1">
        <v>0</v>
      </c>
      <c r="Q681" s="1">
        <v>0</v>
      </c>
      <c r="R681" s="1">
        <v>0</v>
      </c>
      <c r="S681" s="1">
        <f t="shared" si="149"/>
        <v>3151302</v>
      </c>
      <c r="T681" s="1">
        <v>0</v>
      </c>
      <c r="U681" s="124">
        <f t="shared" si="146"/>
        <v>7539</v>
      </c>
      <c r="V681" s="26">
        <f>7381+158</f>
        <v>7539</v>
      </c>
      <c r="W681" s="25" t="s">
        <v>371</v>
      </c>
      <c r="X681" s="35">
        <v>1</v>
      </c>
    </row>
    <row r="682" spans="1:24" s="61" customFormat="1" x14ac:dyDescent="0.25">
      <c r="A682" s="179">
        <f t="shared" si="147"/>
        <v>6</v>
      </c>
      <c r="B682" s="2" t="s">
        <v>528</v>
      </c>
      <c r="C682" s="143">
        <v>1957</v>
      </c>
      <c r="D682" s="112"/>
      <c r="E682" s="112"/>
      <c r="F682" s="122" t="s">
        <v>326</v>
      </c>
      <c r="G682" s="27">
        <v>2</v>
      </c>
      <c r="H682" s="27">
        <v>2</v>
      </c>
      <c r="I682" s="28">
        <v>336.8</v>
      </c>
      <c r="J682" s="1">
        <f t="shared" si="148"/>
        <v>280.60000000000002</v>
      </c>
      <c r="K682" s="1">
        <v>0</v>
      </c>
      <c r="L682" s="1">
        <v>280.60000000000002</v>
      </c>
      <c r="M682" s="1">
        <v>280.60000000000002</v>
      </c>
      <c r="N682" s="144">
        <v>9</v>
      </c>
      <c r="O682" s="124">
        <f>'форма 3'!C682</f>
        <v>2115443.4</v>
      </c>
      <c r="P682" s="1">
        <v>0</v>
      </c>
      <c r="Q682" s="1">
        <v>0</v>
      </c>
      <c r="R682" s="1">
        <v>0</v>
      </c>
      <c r="S682" s="1">
        <f t="shared" si="149"/>
        <v>2115443.4</v>
      </c>
      <c r="T682" s="1">
        <v>0</v>
      </c>
      <c r="U682" s="124">
        <f t="shared" si="146"/>
        <v>7539</v>
      </c>
      <c r="V682" s="26">
        <f>7381+158</f>
        <v>7539</v>
      </c>
      <c r="W682" s="25" t="s">
        <v>371</v>
      </c>
      <c r="X682" s="35">
        <v>1</v>
      </c>
    </row>
    <row r="683" spans="1:24" s="61" customFormat="1" x14ac:dyDescent="0.25">
      <c r="A683" s="179">
        <f t="shared" si="147"/>
        <v>7</v>
      </c>
      <c r="B683" s="2" t="s">
        <v>518</v>
      </c>
      <c r="C683" s="143">
        <v>1961</v>
      </c>
      <c r="D683" s="112"/>
      <c r="E683" s="112"/>
      <c r="F683" s="122" t="s">
        <v>326</v>
      </c>
      <c r="G683" s="27">
        <v>2</v>
      </c>
      <c r="H683" s="27">
        <v>1</v>
      </c>
      <c r="I683" s="28">
        <v>342.3</v>
      </c>
      <c r="J683" s="1">
        <f t="shared" si="148"/>
        <v>331.3</v>
      </c>
      <c r="K683" s="124">
        <v>0</v>
      </c>
      <c r="L683" s="1">
        <v>331.3</v>
      </c>
      <c r="M683" s="1">
        <v>204.4</v>
      </c>
      <c r="N683" s="125">
        <v>24</v>
      </c>
      <c r="O683" s="124">
        <f>'форма 3'!C683</f>
        <v>2497670.7000000002</v>
      </c>
      <c r="P683" s="1">
        <v>0</v>
      </c>
      <c r="Q683" s="1">
        <v>0</v>
      </c>
      <c r="R683" s="1">
        <v>0</v>
      </c>
      <c r="S683" s="1">
        <f t="shared" si="149"/>
        <v>2497670.7000000002</v>
      </c>
      <c r="T683" s="1">
        <v>0</v>
      </c>
      <c r="U683" s="124">
        <f t="shared" si="146"/>
        <v>7539</v>
      </c>
      <c r="V683" s="26">
        <f>7381+158</f>
        <v>7539</v>
      </c>
      <c r="W683" s="25" t="s">
        <v>371</v>
      </c>
      <c r="X683" s="35">
        <v>1</v>
      </c>
    </row>
    <row r="684" spans="1:24" s="61" customFormat="1" x14ac:dyDescent="0.25">
      <c r="A684" s="179">
        <f t="shared" si="147"/>
        <v>8</v>
      </c>
      <c r="B684" s="2" t="s">
        <v>519</v>
      </c>
      <c r="C684" s="143">
        <v>1962</v>
      </c>
      <c r="D684" s="112"/>
      <c r="E684" s="112"/>
      <c r="F684" s="122" t="s">
        <v>326</v>
      </c>
      <c r="G684" s="27">
        <v>2</v>
      </c>
      <c r="H684" s="27">
        <v>1</v>
      </c>
      <c r="I684" s="28">
        <v>338.7</v>
      </c>
      <c r="J684" s="1">
        <f t="shared" si="148"/>
        <v>320.5</v>
      </c>
      <c r="K684" s="1">
        <v>0</v>
      </c>
      <c r="L684" s="1">
        <v>320.5</v>
      </c>
      <c r="M684" s="1">
        <v>320.5</v>
      </c>
      <c r="N684" s="125">
        <v>10</v>
      </c>
      <c r="O684" s="124">
        <f>'форма 3'!C684</f>
        <v>2469132</v>
      </c>
      <c r="P684" s="1">
        <v>0</v>
      </c>
      <c r="Q684" s="1">
        <v>0</v>
      </c>
      <c r="R684" s="1">
        <v>0</v>
      </c>
      <c r="S684" s="1">
        <f t="shared" si="149"/>
        <v>2469132</v>
      </c>
      <c r="T684" s="1">
        <v>0</v>
      </c>
      <c r="U684" s="124">
        <f t="shared" si="146"/>
        <v>7704</v>
      </c>
      <c r="V684" s="26">
        <f>5248+112+2295+49</f>
        <v>7704</v>
      </c>
      <c r="W684" s="25" t="s">
        <v>371</v>
      </c>
      <c r="X684" s="35">
        <v>1</v>
      </c>
    </row>
    <row r="685" spans="1:24" s="61" customFormat="1" x14ac:dyDescent="0.25">
      <c r="A685" s="179">
        <f t="shared" si="147"/>
        <v>9</v>
      </c>
      <c r="B685" s="2" t="s">
        <v>522</v>
      </c>
      <c r="C685" s="143">
        <v>1957</v>
      </c>
      <c r="D685" s="112"/>
      <c r="E685" s="112"/>
      <c r="F685" s="122" t="s">
        <v>326</v>
      </c>
      <c r="G685" s="27">
        <v>2</v>
      </c>
      <c r="H685" s="27">
        <v>1</v>
      </c>
      <c r="I685" s="28">
        <v>380.8</v>
      </c>
      <c r="J685" s="1">
        <f t="shared" si="148"/>
        <v>362</v>
      </c>
      <c r="K685" s="124">
        <v>0</v>
      </c>
      <c r="L685" s="1">
        <v>362</v>
      </c>
      <c r="M685" s="1">
        <v>189.7</v>
      </c>
      <c r="N685" s="125">
        <v>12</v>
      </c>
      <c r="O685" s="124">
        <f>'форма 3'!C685</f>
        <v>2729118</v>
      </c>
      <c r="P685" s="1">
        <v>0</v>
      </c>
      <c r="Q685" s="1">
        <v>0</v>
      </c>
      <c r="R685" s="1">
        <v>0</v>
      </c>
      <c r="S685" s="1">
        <f t="shared" si="149"/>
        <v>2729118</v>
      </c>
      <c r="T685" s="1">
        <v>0</v>
      </c>
      <c r="U685" s="124">
        <f t="shared" si="146"/>
        <v>7539</v>
      </c>
      <c r="V685" s="26">
        <f>7381+158</f>
        <v>7539</v>
      </c>
      <c r="W685" s="25" t="s">
        <v>371</v>
      </c>
      <c r="X685" s="35">
        <v>1</v>
      </c>
    </row>
    <row r="686" spans="1:24" s="61" customFormat="1" x14ac:dyDescent="0.25">
      <c r="A686" s="179">
        <f t="shared" si="147"/>
        <v>10</v>
      </c>
      <c r="B686" s="2" t="s">
        <v>524</v>
      </c>
      <c r="C686" s="143">
        <v>1957</v>
      </c>
      <c r="D686" s="112"/>
      <c r="E686" s="112"/>
      <c r="F686" s="122" t="s">
        <v>326</v>
      </c>
      <c r="G686" s="27">
        <v>2</v>
      </c>
      <c r="H686" s="27">
        <v>2</v>
      </c>
      <c r="I686" s="28">
        <v>437.4</v>
      </c>
      <c r="J686" s="1">
        <f t="shared" si="148"/>
        <v>394.3</v>
      </c>
      <c r="K686" s="124">
        <v>0</v>
      </c>
      <c r="L686" s="1">
        <v>394.3</v>
      </c>
      <c r="M686" s="1">
        <v>289.5</v>
      </c>
      <c r="N686" s="125">
        <v>11</v>
      </c>
      <c r="O686" s="124">
        <f>'форма 3'!C686</f>
        <v>2972627.7</v>
      </c>
      <c r="P686" s="1">
        <v>0</v>
      </c>
      <c r="Q686" s="1">
        <v>0</v>
      </c>
      <c r="R686" s="1">
        <v>0</v>
      </c>
      <c r="S686" s="1">
        <f t="shared" si="149"/>
        <v>2972627.7</v>
      </c>
      <c r="T686" s="1">
        <v>0</v>
      </c>
      <c r="U686" s="124">
        <f t="shared" si="146"/>
        <v>7539</v>
      </c>
      <c r="V686" s="26">
        <f>7381+158</f>
        <v>7539</v>
      </c>
      <c r="W686" s="25" t="s">
        <v>371</v>
      </c>
      <c r="X686" s="35">
        <v>1</v>
      </c>
    </row>
    <row r="687" spans="1:24" s="61" customFormat="1" x14ac:dyDescent="0.25">
      <c r="A687" s="179">
        <f t="shared" si="147"/>
        <v>11</v>
      </c>
      <c r="B687" s="2" t="s">
        <v>525</v>
      </c>
      <c r="C687" s="143">
        <v>1962</v>
      </c>
      <c r="D687" s="112"/>
      <c r="E687" s="112"/>
      <c r="F687" s="122" t="s">
        <v>326</v>
      </c>
      <c r="G687" s="27">
        <v>2</v>
      </c>
      <c r="H687" s="27">
        <v>1</v>
      </c>
      <c r="I687" s="28">
        <v>390.8</v>
      </c>
      <c r="J687" s="1">
        <f t="shared" si="148"/>
        <v>339.5</v>
      </c>
      <c r="K687" s="1">
        <v>0</v>
      </c>
      <c r="L687" s="1">
        <v>339.5</v>
      </c>
      <c r="M687" s="1">
        <v>249.1</v>
      </c>
      <c r="N687" s="125">
        <v>12</v>
      </c>
      <c r="O687" s="124">
        <f>'форма 3'!C687</f>
        <v>2559490.5</v>
      </c>
      <c r="P687" s="1">
        <v>0</v>
      </c>
      <c r="Q687" s="1">
        <v>0</v>
      </c>
      <c r="R687" s="1">
        <v>0</v>
      </c>
      <c r="S687" s="1">
        <f t="shared" si="149"/>
        <v>2559490.5</v>
      </c>
      <c r="T687" s="1">
        <v>0</v>
      </c>
      <c r="U687" s="124">
        <f t="shared" si="146"/>
        <v>7539</v>
      </c>
      <c r="V687" s="26">
        <f>7381+158</f>
        <v>7539</v>
      </c>
      <c r="W687" s="25" t="s">
        <v>371</v>
      </c>
      <c r="X687" s="35">
        <v>1</v>
      </c>
    </row>
    <row r="688" spans="1:24" s="61" customFormat="1" x14ac:dyDescent="0.25">
      <c r="A688" s="179">
        <f t="shared" si="147"/>
        <v>12</v>
      </c>
      <c r="B688" s="145" t="s">
        <v>526</v>
      </c>
      <c r="C688" s="27">
        <v>1963</v>
      </c>
      <c r="D688" s="112"/>
      <c r="E688" s="27"/>
      <c r="F688" s="24" t="s">
        <v>327</v>
      </c>
      <c r="G688" s="27">
        <v>2</v>
      </c>
      <c r="H688" s="27">
        <v>2</v>
      </c>
      <c r="I688" s="28">
        <v>397</v>
      </c>
      <c r="J688" s="1">
        <f t="shared" si="148"/>
        <v>354.2</v>
      </c>
      <c r="K688" s="1">
        <v>0</v>
      </c>
      <c r="L688" s="1">
        <v>354.2</v>
      </c>
      <c r="M688" s="1">
        <v>354.2</v>
      </c>
      <c r="N688" s="32">
        <v>11</v>
      </c>
      <c r="O688" s="124">
        <f>'форма 3'!C688</f>
        <v>2670313.7999999998</v>
      </c>
      <c r="P688" s="1">
        <v>0</v>
      </c>
      <c r="Q688" s="1">
        <v>0</v>
      </c>
      <c r="R688" s="1">
        <v>0</v>
      </c>
      <c r="S688" s="1">
        <f t="shared" si="149"/>
        <v>2670313.7999999998</v>
      </c>
      <c r="T688" s="1">
        <v>0</v>
      </c>
      <c r="U688" s="124">
        <f t="shared" si="146"/>
        <v>7539</v>
      </c>
      <c r="V688" s="26">
        <f>7381+158</f>
        <v>7539</v>
      </c>
      <c r="W688" s="25" t="s">
        <v>371</v>
      </c>
      <c r="X688" s="35">
        <v>1</v>
      </c>
    </row>
    <row r="689" spans="1:24" s="61" customFormat="1" x14ac:dyDescent="0.25">
      <c r="A689" s="179">
        <f t="shared" si="147"/>
        <v>13</v>
      </c>
      <c r="B689" s="145" t="s">
        <v>527</v>
      </c>
      <c r="C689" s="27">
        <v>1963</v>
      </c>
      <c r="D689" s="112"/>
      <c r="E689" s="27"/>
      <c r="F689" s="24" t="s">
        <v>327</v>
      </c>
      <c r="G689" s="27">
        <v>2</v>
      </c>
      <c r="H689" s="27">
        <v>2</v>
      </c>
      <c r="I689" s="28">
        <v>397</v>
      </c>
      <c r="J689" s="1">
        <f t="shared" si="148"/>
        <v>347.9</v>
      </c>
      <c r="K689" s="1">
        <v>0</v>
      </c>
      <c r="L689" s="1">
        <v>347.9</v>
      </c>
      <c r="M689" s="1">
        <v>211.4</v>
      </c>
      <c r="N689" s="32">
        <v>11</v>
      </c>
      <c r="O689" s="124">
        <f>'форма 3'!C689</f>
        <v>2622818.1</v>
      </c>
      <c r="P689" s="1">
        <v>0</v>
      </c>
      <c r="Q689" s="1">
        <v>0</v>
      </c>
      <c r="R689" s="1">
        <v>0</v>
      </c>
      <c r="S689" s="1">
        <f t="shared" si="149"/>
        <v>2622818.1</v>
      </c>
      <c r="T689" s="1">
        <v>0</v>
      </c>
      <c r="U689" s="124">
        <f t="shared" si="146"/>
        <v>7539</v>
      </c>
      <c r="V689" s="26">
        <f>7381+158</f>
        <v>7539</v>
      </c>
      <c r="W689" s="25" t="s">
        <v>371</v>
      </c>
      <c r="X689" s="35">
        <v>1</v>
      </c>
    </row>
    <row r="690" spans="1:24" s="22" customFormat="1" x14ac:dyDescent="0.25">
      <c r="A690" s="201" t="s">
        <v>436</v>
      </c>
      <c r="B690" s="201"/>
      <c r="C690" s="27" t="s">
        <v>16</v>
      </c>
      <c r="D690" s="27" t="s">
        <v>16</v>
      </c>
      <c r="E690" s="27" t="s">
        <v>16</v>
      </c>
      <c r="F690" s="27" t="s">
        <v>16</v>
      </c>
      <c r="G690" s="27" t="s">
        <v>16</v>
      </c>
      <c r="H690" s="27" t="s">
        <v>16</v>
      </c>
      <c r="I690" s="28">
        <f>SUM(I691:I691)</f>
        <v>531.4</v>
      </c>
      <c r="J690" s="28">
        <f t="shared" ref="J690:S690" si="150">SUM(J691:J691)</f>
        <v>482.1</v>
      </c>
      <c r="K690" s="28">
        <f t="shared" si="150"/>
        <v>0</v>
      </c>
      <c r="L690" s="28">
        <f t="shared" si="150"/>
        <v>482.1</v>
      </c>
      <c r="M690" s="28">
        <f t="shared" si="150"/>
        <v>400.2</v>
      </c>
      <c r="N690" s="32">
        <f t="shared" si="150"/>
        <v>20</v>
      </c>
      <c r="O690" s="28">
        <f t="shared" si="150"/>
        <v>120525</v>
      </c>
      <c r="P690" s="28">
        <f t="shared" si="150"/>
        <v>0</v>
      </c>
      <c r="Q690" s="28">
        <f t="shared" si="150"/>
        <v>0</v>
      </c>
      <c r="R690" s="28">
        <f t="shared" si="150"/>
        <v>0</v>
      </c>
      <c r="S690" s="28">
        <f t="shared" si="150"/>
        <v>120525</v>
      </c>
      <c r="T690" s="1">
        <v>0</v>
      </c>
      <c r="U690" s="1" t="s">
        <v>16</v>
      </c>
      <c r="V690" s="1" t="s">
        <v>16</v>
      </c>
      <c r="W690" s="1" t="s">
        <v>16</v>
      </c>
      <c r="X690" s="1" t="s">
        <v>16</v>
      </c>
    </row>
    <row r="691" spans="1:24" s="22" customFormat="1" x14ac:dyDescent="0.25">
      <c r="A691" s="31">
        <v>1</v>
      </c>
      <c r="B691" s="117" t="s">
        <v>647</v>
      </c>
      <c r="C691" s="180">
        <v>1983</v>
      </c>
      <c r="D691" s="180"/>
      <c r="E691" s="180"/>
      <c r="F691" s="24" t="s">
        <v>327</v>
      </c>
      <c r="G691" s="180">
        <v>2</v>
      </c>
      <c r="H691" s="180">
        <v>2</v>
      </c>
      <c r="I691" s="118">
        <v>531.4</v>
      </c>
      <c r="J691" s="1">
        <v>482.1</v>
      </c>
      <c r="K691" s="119">
        <v>0</v>
      </c>
      <c r="L691" s="28">
        <v>482.1</v>
      </c>
      <c r="M691" s="28">
        <v>400.2</v>
      </c>
      <c r="N691" s="120">
        <v>20</v>
      </c>
      <c r="O691" s="124">
        <f>'форма 3'!C691</f>
        <v>120525</v>
      </c>
      <c r="P691" s="1">
        <f>P692</f>
        <v>0</v>
      </c>
      <c r="Q691" s="1">
        <f>Q692</f>
        <v>0</v>
      </c>
      <c r="R691" s="1">
        <f>R692</f>
        <v>0</v>
      </c>
      <c r="S691" s="1">
        <f>O691-P691-Q691-R691-T691</f>
        <v>120525</v>
      </c>
      <c r="T691" s="1">
        <f>T692</f>
        <v>0</v>
      </c>
      <c r="U691" s="1">
        <v>250</v>
      </c>
      <c r="V691" s="26">
        <v>250</v>
      </c>
      <c r="W691" s="25" t="s">
        <v>371</v>
      </c>
      <c r="X691" s="35">
        <v>1</v>
      </c>
    </row>
    <row r="692" spans="1:24" s="22" customFormat="1" x14ac:dyDescent="0.25">
      <c r="A692" s="200" t="s">
        <v>444</v>
      </c>
      <c r="B692" s="200"/>
      <c r="C692" s="27" t="s">
        <v>16</v>
      </c>
      <c r="D692" s="27" t="s">
        <v>16</v>
      </c>
      <c r="E692" s="27" t="s">
        <v>16</v>
      </c>
      <c r="F692" s="27" t="s">
        <v>16</v>
      </c>
      <c r="G692" s="27" t="s">
        <v>16</v>
      </c>
      <c r="H692" s="27" t="s">
        <v>16</v>
      </c>
      <c r="I692" s="28">
        <f t="shared" ref="I692:S692" si="151">SUM(I693:I693)</f>
        <v>441</v>
      </c>
      <c r="J692" s="28">
        <f t="shared" si="151"/>
        <v>400</v>
      </c>
      <c r="K692" s="28">
        <f t="shared" si="151"/>
        <v>0</v>
      </c>
      <c r="L692" s="28">
        <f t="shared" si="151"/>
        <v>400</v>
      </c>
      <c r="M692" s="28">
        <f t="shared" si="151"/>
        <v>334.2</v>
      </c>
      <c r="N692" s="32">
        <f t="shared" si="151"/>
        <v>14</v>
      </c>
      <c r="O692" s="28">
        <f t="shared" si="151"/>
        <v>103600</v>
      </c>
      <c r="P692" s="28">
        <f t="shared" si="151"/>
        <v>0</v>
      </c>
      <c r="Q692" s="28">
        <f t="shared" si="151"/>
        <v>0</v>
      </c>
      <c r="R692" s="28">
        <f t="shared" si="151"/>
        <v>0</v>
      </c>
      <c r="S692" s="28">
        <f t="shared" si="151"/>
        <v>103600</v>
      </c>
      <c r="T692" s="1">
        <v>0</v>
      </c>
      <c r="U692" s="1" t="s">
        <v>16</v>
      </c>
      <c r="V692" s="1" t="s">
        <v>16</v>
      </c>
      <c r="W692" s="1" t="s">
        <v>16</v>
      </c>
      <c r="X692" s="1" t="s">
        <v>16</v>
      </c>
    </row>
    <row r="693" spans="1:24" s="22" customFormat="1" x14ac:dyDescent="0.25">
      <c r="A693" s="180">
        <v>1</v>
      </c>
      <c r="B693" s="150" t="s">
        <v>515</v>
      </c>
      <c r="C693" s="180">
        <v>1955</v>
      </c>
      <c r="D693" s="180"/>
      <c r="E693" s="180"/>
      <c r="F693" s="24" t="s">
        <v>326</v>
      </c>
      <c r="G693" s="180">
        <v>2</v>
      </c>
      <c r="H693" s="180">
        <v>1</v>
      </c>
      <c r="I693" s="118">
        <v>441</v>
      </c>
      <c r="J693" s="1">
        <f>SUM(K693:L693)</f>
        <v>400</v>
      </c>
      <c r="K693" s="1">
        <v>0</v>
      </c>
      <c r="L693" s="1">
        <v>400</v>
      </c>
      <c r="M693" s="1">
        <v>334.2</v>
      </c>
      <c r="N693" s="120">
        <v>14</v>
      </c>
      <c r="O693" s="124">
        <f>'форма 3'!C693</f>
        <v>103600</v>
      </c>
      <c r="P693" s="1">
        <v>0</v>
      </c>
      <c r="Q693" s="1">
        <v>0</v>
      </c>
      <c r="R693" s="1">
        <v>0</v>
      </c>
      <c r="S693" s="1">
        <f>O693-P693-Q693-R693-T693</f>
        <v>103600</v>
      </c>
      <c r="T693" s="1">
        <v>0</v>
      </c>
      <c r="U693" s="1">
        <f>O693/J693</f>
        <v>259</v>
      </c>
      <c r="V693" s="26">
        <f>163+96</f>
        <v>259</v>
      </c>
      <c r="W693" s="25" t="s">
        <v>371</v>
      </c>
      <c r="X693" s="35">
        <v>1</v>
      </c>
    </row>
    <row r="694" spans="1:24" s="22" customFormat="1" x14ac:dyDescent="0.25">
      <c r="A694" s="200" t="s">
        <v>453</v>
      </c>
      <c r="B694" s="200"/>
      <c r="C694" s="27" t="s">
        <v>16</v>
      </c>
      <c r="D694" s="27" t="s">
        <v>16</v>
      </c>
      <c r="E694" s="27" t="s">
        <v>16</v>
      </c>
      <c r="F694" s="27" t="s">
        <v>16</v>
      </c>
      <c r="G694" s="27" t="s">
        <v>16</v>
      </c>
      <c r="H694" s="27" t="s">
        <v>16</v>
      </c>
      <c r="I694" s="28">
        <f>SUM(I695:I696)</f>
        <v>2043.5</v>
      </c>
      <c r="J694" s="28">
        <f t="shared" ref="J694:T694" si="152">SUM(J695:J696)</f>
        <v>1876.54</v>
      </c>
      <c r="K694" s="28">
        <f t="shared" si="152"/>
        <v>192.7</v>
      </c>
      <c r="L694" s="28">
        <f t="shared" si="152"/>
        <v>1683.84</v>
      </c>
      <c r="M694" s="28">
        <f t="shared" si="152"/>
        <v>1647.24</v>
      </c>
      <c r="N694" s="32">
        <f t="shared" si="152"/>
        <v>128</v>
      </c>
      <c r="O694" s="28">
        <f t="shared" si="152"/>
        <v>5414152.9000000004</v>
      </c>
      <c r="P694" s="28">
        <f t="shared" si="152"/>
        <v>0</v>
      </c>
      <c r="Q694" s="28">
        <f t="shared" si="152"/>
        <v>0</v>
      </c>
      <c r="R694" s="28">
        <f t="shared" si="152"/>
        <v>0</v>
      </c>
      <c r="S694" s="28">
        <f t="shared" si="152"/>
        <v>5414152.9000000004</v>
      </c>
      <c r="T694" s="28">
        <f t="shared" si="152"/>
        <v>0</v>
      </c>
      <c r="U694" s="1" t="s">
        <v>16</v>
      </c>
      <c r="V694" s="1" t="s">
        <v>16</v>
      </c>
      <c r="W694" s="1" t="s">
        <v>16</v>
      </c>
      <c r="X694" s="1" t="s">
        <v>16</v>
      </c>
    </row>
    <row r="695" spans="1:24" s="22" customFormat="1" x14ac:dyDescent="0.25">
      <c r="A695" s="31">
        <v>1</v>
      </c>
      <c r="B695" s="2" t="s">
        <v>641</v>
      </c>
      <c r="C695" s="180">
        <v>1968</v>
      </c>
      <c r="D695" s="180"/>
      <c r="E695" s="180"/>
      <c r="F695" s="24" t="s">
        <v>327</v>
      </c>
      <c r="G695" s="180">
        <v>2</v>
      </c>
      <c r="H695" s="180">
        <v>2</v>
      </c>
      <c r="I695" s="118">
        <v>383.6</v>
      </c>
      <c r="J695" s="104">
        <f>K695+L695</f>
        <v>351.8</v>
      </c>
      <c r="K695" s="119">
        <v>0</v>
      </c>
      <c r="L695" s="28">
        <v>351.8</v>
      </c>
      <c r="M695" s="28">
        <v>315.2</v>
      </c>
      <c r="N695" s="120">
        <v>26</v>
      </c>
      <c r="O695" s="1">
        <f>'форма 3'!C695</f>
        <v>87950</v>
      </c>
      <c r="P695" s="1">
        <v>0</v>
      </c>
      <c r="Q695" s="1">
        <v>0</v>
      </c>
      <c r="R695" s="1">
        <v>0</v>
      </c>
      <c r="S695" s="1">
        <f>O695-P695-Q695-R695-T695</f>
        <v>87950</v>
      </c>
      <c r="T695" s="1">
        <v>0</v>
      </c>
      <c r="U695" s="1">
        <f>O695/J695</f>
        <v>250</v>
      </c>
      <c r="V695" s="26">
        <v>250</v>
      </c>
      <c r="W695" s="25" t="s">
        <v>371</v>
      </c>
      <c r="X695" s="35">
        <v>1</v>
      </c>
    </row>
    <row r="696" spans="1:24" s="22" customFormat="1" x14ac:dyDescent="0.25">
      <c r="A696" s="31">
        <v>2</v>
      </c>
      <c r="B696" s="2" t="s">
        <v>455</v>
      </c>
      <c r="C696" s="180">
        <v>1991</v>
      </c>
      <c r="D696" s="180"/>
      <c r="E696" s="180"/>
      <c r="F696" s="24" t="s">
        <v>327</v>
      </c>
      <c r="G696" s="180">
        <v>3</v>
      </c>
      <c r="H696" s="180">
        <v>3</v>
      </c>
      <c r="I696" s="118">
        <v>1659.9</v>
      </c>
      <c r="J696" s="104">
        <f>K696+L696</f>
        <v>1524.74</v>
      </c>
      <c r="K696" s="119">
        <v>192.7</v>
      </c>
      <c r="L696" s="28">
        <v>1332.04</v>
      </c>
      <c r="M696" s="28">
        <v>1332.04</v>
      </c>
      <c r="N696" s="120">
        <v>102</v>
      </c>
      <c r="O696" s="1">
        <f>'форма 3'!C696</f>
        <v>5326202.9000000004</v>
      </c>
      <c r="P696" s="1">
        <v>0</v>
      </c>
      <c r="Q696" s="1">
        <v>0</v>
      </c>
      <c r="R696" s="1">
        <v>0</v>
      </c>
      <c r="S696" s="1">
        <f>O696-P696-Q696-R696-T696</f>
        <v>5326202.9000000004</v>
      </c>
      <c r="T696" s="1">
        <v>0</v>
      </c>
      <c r="U696" s="1">
        <f>O696/J696</f>
        <v>3493.19</v>
      </c>
      <c r="V696" s="26">
        <v>5354</v>
      </c>
      <c r="W696" s="25" t="s">
        <v>371</v>
      </c>
      <c r="X696" s="35">
        <v>1</v>
      </c>
    </row>
    <row r="697" spans="1:24" s="22" customFormat="1" x14ac:dyDescent="0.25">
      <c r="A697" s="200" t="s">
        <v>377</v>
      </c>
      <c r="B697" s="200"/>
      <c r="C697" s="126" t="s">
        <v>16</v>
      </c>
      <c r="D697" s="126" t="s">
        <v>16</v>
      </c>
      <c r="E697" s="126" t="s">
        <v>16</v>
      </c>
      <c r="F697" s="126" t="s">
        <v>16</v>
      </c>
      <c r="G697" s="126" t="s">
        <v>16</v>
      </c>
      <c r="H697" s="126" t="s">
        <v>16</v>
      </c>
      <c r="I697" s="127">
        <f t="shared" ref="I697:S697" si="153">SUM(I698:I698)</f>
        <v>1636.05</v>
      </c>
      <c r="J697" s="77">
        <f>SUM(K697:L697)</f>
        <v>1541.55</v>
      </c>
      <c r="K697" s="77">
        <f t="shared" si="153"/>
        <v>0</v>
      </c>
      <c r="L697" s="77">
        <f t="shared" si="153"/>
        <v>1541.55</v>
      </c>
      <c r="M697" s="77">
        <f t="shared" si="153"/>
        <v>1541.55</v>
      </c>
      <c r="N697" s="128">
        <f t="shared" si="153"/>
        <v>57</v>
      </c>
      <c r="O697" s="77">
        <f t="shared" si="153"/>
        <v>325267.05</v>
      </c>
      <c r="P697" s="77">
        <f t="shared" si="153"/>
        <v>0</v>
      </c>
      <c r="Q697" s="77">
        <f t="shared" si="153"/>
        <v>0</v>
      </c>
      <c r="R697" s="77">
        <f t="shared" si="153"/>
        <v>0</v>
      </c>
      <c r="S697" s="77">
        <f t="shared" si="153"/>
        <v>325267.05</v>
      </c>
      <c r="T697" s="1">
        <v>0</v>
      </c>
      <c r="U697" s="1" t="s">
        <v>16</v>
      </c>
      <c r="V697" s="129" t="s">
        <v>16</v>
      </c>
      <c r="W697" s="129" t="s">
        <v>16</v>
      </c>
      <c r="X697" s="1" t="s">
        <v>16</v>
      </c>
    </row>
    <row r="698" spans="1:24" s="22" customFormat="1" x14ac:dyDescent="0.25">
      <c r="A698" s="31">
        <v>1</v>
      </c>
      <c r="B698" s="2" t="s">
        <v>648</v>
      </c>
      <c r="C698" s="27">
        <v>1982</v>
      </c>
      <c r="D698" s="112"/>
      <c r="E698" s="112"/>
      <c r="F698" s="122" t="s">
        <v>327</v>
      </c>
      <c r="G698" s="27">
        <v>3</v>
      </c>
      <c r="H698" s="27">
        <v>3</v>
      </c>
      <c r="I698" s="28">
        <v>1636.05</v>
      </c>
      <c r="J698" s="1">
        <f>SUM(K698:L698)</f>
        <v>1541.55</v>
      </c>
      <c r="K698" s="1">
        <v>0</v>
      </c>
      <c r="L698" s="1">
        <v>1541.55</v>
      </c>
      <c r="M698" s="1">
        <v>1541.55</v>
      </c>
      <c r="N698" s="32">
        <v>57</v>
      </c>
      <c r="O698" s="129">
        <f>'форма 3'!C698</f>
        <v>325267.05</v>
      </c>
      <c r="P698" s="1">
        <v>0</v>
      </c>
      <c r="Q698" s="1">
        <v>0</v>
      </c>
      <c r="R698" s="1">
        <v>0</v>
      </c>
      <c r="S698" s="1">
        <f>O698-P698-Q698-R698-T698</f>
        <v>325267.05</v>
      </c>
      <c r="T698" s="1">
        <v>0</v>
      </c>
      <c r="U698" s="124">
        <v>211</v>
      </c>
      <c r="V698" s="1">
        <v>211</v>
      </c>
      <c r="W698" s="25" t="s">
        <v>371</v>
      </c>
      <c r="X698" s="35">
        <v>1</v>
      </c>
    </row>
    <row r="699" spans="1:24" s="22" customFormat="1" x14ac:dyDescent="0.25">
      <c r="A699" s="201" t="s">
        <v>25</v>
      </c>
      <c r="B699" s="201"/>
      <c r="C699" s="27" t="s">
        <v>16</v>
      </c>
      <c r="D699" s="27" t="s">
        <v>16</v>
      </c>
      <c r="E699" s="27" t="s">
        <v>16</v>
      </c>
      <c r="F699" s="27" t="s">
        <v>16</v>
      </c>
      <c r="G699" s="27" t="s">
        <v>16</v>
      </c>
      <c r="H699" s="27" t="s">
        <v>16</v>
      </c>
      <c r="I699" s="28">
        <f t="shared" ref="I699:T699" si="154">SUM(I700:I703)</f>
        <v>13220.41</v>
      </c>
      <c r="J699" s="29">
        <f t="shared" si="154"/>
        <v>9879.0300000000007</v>
      </c>
      <c r="K699" s="29">
        <f t="shared" si="154"/>
        <v>0</v>
      </c>
      <c r="L699" s="29">
        <f t="shared" si="154"/>
        <v>9879.0300000000007</v>
      </c>
      <c r="M699" s="29">
        <f t="shared" si="154"/>
        <v>9747.83</v>
      </c>
      <c r="N699" s="30">
        <f t="shared" si="154"/>
        <v>454</v>
      </c>
      <c r="O699" s="29">
        <f t="shared" si="154"/>
        <v>29392750.030000001</v>
      </c>
      <c r="P699" s="29">
        <f t="shared" si="154"/>
        <v>0</v>
      </c>
      <c r="Q699" s="29">
        <f t="shared" si="154"/>
        <v>0</v>
      </c>
      <c r="R699" s="29">
        <f t="shared" si="154"/>
        <v>0</v>
      </c>
      <c r="S699" s="29">
        <f t="shared" si="154"/>
        <v>29392750.030000001</v>
      </c>
      <c r="T699" s="1">
        <f t="shared" si="154"/>
        <v>0</v>
      </c>
      <c r="U699" s="1" t="s">
        <v>16</v>
      </c>
      <c r="V699" s="1" t="s">
        <v>16</v>
      </c>
      <c r="W699" s="1" t="s">
        <v>16</v>
      </c>
      <c r="X699" s="1" t="s">
        <v>16</v>
      </c>
    </row>
    <row r="700" spans="1:24" s="22" customFormat="1" x14ac:dyDescent="0.25">
      <c r="A700" s="31">
        <v>1</v>
      </c>
      <c r="B700" s="2" t="s">
        <v>479</v>
      </c>
      <c r="C700" s="27">
        <v>1976</v>
      </c>
      <c r="D700" s="27"/>
      <c r="E700" s="27"/>
      <c r="F700" s="24" t="s">
        <v>325</v>
      </c>
      <c r="G700" s="27">
        <v>5</v>
      </c>
      <c r="H700" s="27">
        <v>4</v>
      </c>
      <c r="I700" s="28">
        <v>3571.3</v>
      </c>
      <c r="J700" s="1">
        <f>SUM(K700:L700)</f>
        <v>2657.4</v>
      </c>
      <c r="K700" s="1">
        <v>0</v>
      </c>
      <c r="L700" s="1">
        <v>2657.4</v>
      </c>
      <c r="M700" s="1">
        <v>2657.4</v>
      </c>
      <c r="N700" s="32">
        <v>115</v>
      </c>
      <c r="O700" s="1">
        <f>'форма 3'!C700</f>
        <v>7523099.4000000004</v>
      </c>
      <c r="P700" s="1">
        <v>0</v>
      </c>
      <c r="Q700" s="1">
        <v>0</v>
      </c>
      <c r="R700" s="1">
        <v>0</v>
      </c>
      <c r="S700" s="1">
        <f>O700-P700-Q700-R700-T700</f>
        <v>7523099.4000000004</v>
      </c>
      <c r="T700" s="1">
        <v>0</v>
      </c>
      <c r="U700" s="1">
        <f>O700/J700</f>
        <v>2831</v>
      </c>
      <c r="V700" s="1">
        <v>2831</v>
      </c>
      <c r="W700" s="25" t="s">
        <v>371</v>
      </c>
      <c r="X700" s="35">
        <v>1</v>
      </c>
    </row>
    <row r="701" spans="1:24" s="22" customFormat="1" x14ac:dyDescent="0.25">
      <c r="A701" s="12">
        <v>2</v>
      </c>
      <c r="B701" s="69" t="s">
        <v>481</v>
      </c>
      <c r="C701" s="27">
        <v>1974</v>
      </c>
      <c r="D701" s="27"/>
      <c r="E701" s="27"/>
      <c r="F701" s="24" t="s">
        <v>325</v>
      </c>
      <c r="G701" s="27">
        <v>5</v>
      </c>
      <c r="H701" s="27">
        <v>4</v>
      </c>
      <c r="I701" s="28">
        <v>4629</v>
      </c>
      <c r="J701" s="1">
        <f>SUM(K701:L701)</f>
        <v>3603</v>
      </c>
      <c r="K701" s="1">
        <v>0</v>
      </c>
      <c r="L701" s="1">
        <v>3603</v>
      </c>
      <c r="M701" s="1">
        <v>3472.1</v>
      </c>
      <c r="N701" s="32">
        <v>203</v>
      </c>
      <c r="O701" s="1">
        <f>'форма 3'!C701</f>
        <v>10200093</v>
      </c>
      <c r="P701" s="1">
        <v>0</v>
      </c>
      <c r="Q701" s="1">
        <v>0</v>
      </c>
      <c r="R701" s="1">
        <v>0</v>
      </c>
      <c r="S701" s="1">
        <f>O701-P701-Q701-R701-T701</f>
        <v>10200093</v>
      </c>
      <c r="T701" s="1">
        <v>0</v>
      </c>
      <c r="U701" s="1">
        <f>O701/J701</f>
        <v>2831</v>
      </c>
      <c r="V701" s="1">
        <v>2831</v>
      </c>
      <c r="W701" s="25" t="s">
        <v>371</v>
      </c>
      <c r="X701" s="35">
        <v>1</v>
      </c>
    </row>
    <row r="702" spans="1:24" s="22" customFormat="1" x14ac:dyDescent="0.25">
      <c r="A702" s="31">
        <v>3</v>
      </c>
      <c r="B702" s="69" t="s">
        <v>480</v>
      </c>
      <c r="C702" s="27">
        <v>1974</v>
      </c>
      <c r="D702" s="27"/>
      <c r="E702" s="27"/>
      <c r="F702" s="24" t="s">
        <v>327</v>
      </c>
      <c r="G702" s="27">
        <v>4</v>
      </c>
      <c r="H702" s="27">
        <v>1</v>
      </c>
      <c r="I702" s="28">
        <v>1027</v>
      </c>
      <c r="J702" s="1">
        <f>SUM(K702:L702)</f>
        <v>751.3</v>
      </c>
      <c r="K702" s="1">
        <v>0</v>
      </c>
      <c r="L702" s="1">
        <v>751.3</v>
      </c>
      <c r="M702" s="1">
        <v>751</v>
      </c>
      <c r="N702" s="32">
        <v>27</v>
      </c>
      <c r="O702" s="1">
        <f>'форма 3'!C702</f>
        <v>3552146.4</v>
      </c>
      <c r="P702" s="1">
        <v>0</v>
      </c>
      <c r="Q702" s="1">
        <v>0</v>
      </c>
      <c r="R702" s="1">
        <v>0</v>
      </c>
      <c r="S702" s="1">
        <f>O702-P702-Q702-R702-T702</f>
        <v>3552146.4</v>
      </c>
      <c r="T702" s="1">
        <v>0</v>
      </c>
      <c r="U702" s="1">
        <f>O702/J702</f>
        <v>4728</v>
      </c>
      <c r="V702" s="1">
        <v>4728</v>
      </c>
      <c r="W702" s="25" t="s">
        <v>371</v>
      </c>
      <c r="X702" s="35">
        <v>1</v>
      </c>
    </row>
    <row r="703" spans="1:24" s="22" customFormat="1" x14ac:dyDescent="0.25">
      <c r="A703" s="31">
        <v>4</v>
      </c>
      <c r="B703" s="69" t="s">
        <v>482</v>
      </c>
      <c r="C703" s="27">
        <v>1989</v>
      </c>
      <c r="D703" s="27"/>
      <c r="E703" s="27"/>
      <c r="F703" s="24" t="s">
        <v>327</v>
      </c>
      <c r="G703" s="27">
        <v>5</v>
      </c>
      <c r="H703" s="27">
        <v>4</v>
      </c>
      <c r="I703" s="28">
        <v>3993.11</v>
      </c>
      <c r="J703" s="1">
        <f>SUM(K703:L703)</f>
        <v>2867.33</v>
      </c>
      <c r="K703" s="1">
        <v>0</v>
      </c>
      <c r="L703" s="1">
        <v>2867.33</v>
      </c>
      <c r="M703" s="1">
        <v>2867.33</v>
      </c>
      <c r="N703" s="32">
        <v>109</v>
      </c>
      <c r="O703" s="1">
        <f>'форма 3'!C703</f>
        <v>8117411.2300000004</v>
      </c>
      <c r="P703" s="1">
        <v>0</v>
      </c>
      <c r="Q703" s="1">
        <v>0</v>
      </c>
      <c r="R703" s="1">
        <v>0</v>
      </c>
      <c r="S703" s="1">
        <f>O703-P703-Q703-R703-T703</f>
        <v>8117411.2300000004</v>
      </c>
      <c r="T703" s="1">
        <v>0</v>
      </c>
      <c r="U703" s="1">
        <f>O703/J703</f>
        <v>2831</v>
      </c>
      <c r="V703" s="1">
        <v>2831</v>
      </c>
      <c r="W703" s="25" t="s">
        <v>371</v>
      </c>
      <c r="X703" s="35">
        <v>1</v>
      </c>
    </row>
    <row r="704" spans="1:24" s="22" customFormat="1" x14ac:dyDescent="0.25">
      <c r="A704" s="200" t="s">
        <v>449</v>
      </c>
      <c r="B704" s="200"/>
      <c r="C704" s="27" t="s">
        <v>16</v>
      </c>
      <c r="D704" s="27" t="s">
        <v>16</v>
      </c>
      <c r="E704" s="27" t="s">
        <v>16</v>
      </c>
      <c r="F704" s="27" t="s">
        <v>16</v>
      </c>
      <c r="G704" s="27" t="s">
        <v>16</v>
      </c>
      <c r="H704" s="27" t="s">
        <v>16</v>
      </c>
      <c r="I704" s="28">
        <f t="shared" ref="I704:S704" si="155">SUM(I705:I705)</f>
        <v>1009</v>
      </c>
      <c r="J704" s="28">
        <f t="shared" si="155"/>
        <v>885.8</v>
      </c>
      <c r="K704" s="28">
        <f t="shared" si="155"/>
        <v>0</v>
      </c>
      <c r="L704" s="28">
        <f t="shared" si="155"/>
        <v>885.8</v>
      </c>
      <c r="M704" s="28">
        <f t="shared" si="155"/>
        <v>885.8</v>
      </c>
      <c r="N704" s="32">
        <f t="shared" si="155"/>
        <v>44</v>
      </c>
      <c r="O704" s="28">
        <f t="shared" si="155"/>
        <v>3829039.03</v>
      </c>
      <c r="P704" s="28">
        <f t="shared" si="155"/>
        <v>0</v>
      </c>
      <c r="Q704" s="28">
        <f t="shared" si="155"/>
        <v>0</v>
      </c>
      <c r="R704" s="28">
        <f t="shared" si="155"/>
        <v>0</v>
      </c>
      <c r="S704" s="28">
        <f t="shared" si="155"/>
        <v>3829039.03</v>
      </c>
      <c r="T704" s="1">
        <v>0</v>
      </c>
      <c r="U704" s="1" t="s">
        <v>16</v>
      </c>
      <c r="V704" s="1" t="s">
        <v>16</v>
      </c>
      <c r="W704" s="1" t="s">
        <v>16</v>
      </c>
      <c r="X704" s="1" t="s">
        <v>16</v>
      </c>
    </row>
    <row r="705" spans="1:24" s="22" customFormat="1" x14ac:dyDescent="0.25">
      <c r="A705" s="31">
        <v>1</v>
      </c>
      <c r="B705" s="2" t="s">
        <v>451</v>
      </c>
      <c r="C705" s="180">
        <v>1979</v>
      </c>
      <c r="D705" s="180"/>
      <c r="E705" s="180"/>
      <c r="F705" s="24" t="s">
        <v>327</v>
      </c>
      <c r="G705" s="180">
        <v>2</v>
      </c>
      <c r="H705" s="180">
        <v>3</v>
      </c>
      <c r="I705" s="118">
        <v>1009</v>
      </c>
      <c r="J705" s="104">
        <f>K705+L705</f>
        <v>885.8</v>
      </c>
      <c r="K705" s="119">
        <v>0</v>
      </c>
      <c r="L705" s="28">
        <v>885.8</v>
      </c>
      <c r="M705" s="28">
        <v>885.8</v>
      </c>
      <c r="N705" s="120">
        <v>44</v>
      </c>
      <c r="O705" s="1">
        <f>'форма 3'!C705</f>
        <v>3829039.03</v>
      </c>
      <c r="P705" s="1">
        <v>0</v>
      </c>
      <c r="Q705" s="1">
        <v>0</v>
      </c>
      <c r="R705" s="1">
        <v>0</v>
      </c>
      <c r="S705" s="1">
        <f>O705-P705-Q705-R705-T705</f>
        <v>3829039.03</v>
      </c>
      <c r="T705" s="1">
        <v>0</v>
      </c>
      <c r="U705" s="1">
        <f>O705/J705</f>
        <v>4322.6899999999996</v>
      </c>
      <c r="V705" s="26">
        <v>7539</v>
      </c>
      <c r="W705" s="25" t="s">
        <v>371</v>
      </c>
      <c r="X705" s="35">
        <v>1</v>
      </c>
    </row>
    <row r="706" spans="1:24" s="47" customFormat="1" ht="12.75" x14ac:dyDescent="0.2">
      <c r="A706" s="85"/>
      <c r="B706" s="154"/>
      <c r="C706" s="51"/>
      <c r="D706" s="51"/>
      <c r="E706" s="51"/>
      <c r="F706" s="51"/>
      <c r="G706" s="51"/>
      <c r="H706" s="51"/>
      <c r="I706" s="51"/>
      <c r="J706" s="51"/>
      <c r="K706" s="51"/>
      <c r="L706" s="51"/>
      <c r="M706" s="51"/>
      <c r="N706" s="51"/>
      <c r="U706" s="51"/>
      <c r="V706" s="51"/>
      <c r="W706" s="51"/>
    </row>
    <row r="707" spans="1:24" s="47" customFormat="1" ht="12.75" x14ac:dyDescent="0.2">
      <c r="A707" s="85"/>
      <c r="B707" s="154"/>
      <c r="C707" s="51"/>
      <c r="D707" s="51"/>
      <c r="E707" s="51"/>
      <c r="F707" s="51"/>
      <c r="G707" s="51"/>
      <c r="H707" s="51"/>
      <c r="I707" s="51"/>
      <c r="J707" s="51"/>
      <c r="K707" s="51"/>
      <c r="L707" s="51"/>
      <c r="M707" s="51"/>
      <c r="N707" s="51"/>
      <c r="U707" s="51"/>
      <c r="V707" s="51"/>
      <c r="W707" s="51"/>
    </row>
    <row r="708" spans="1:24" s="47" customFormat="1" ht="12.75" x14ac:dyDescent="0.2">
      <c r="A708" s="85"/>
      <c r="B708" s="154"/>
      <c r="C708" s="51"/>
      <c r="D708" s="51"/>
      <c r="E708" s="51"/>
      <c r="F708" s="51"/>
      <c r="G708" s="51"/>
      <c r="H708" s="51"/>
      <c r="I708" s="51"/>
      <c r="J708" s="51"/>
      <c r="K708" s="51"/>
      <c r="L708" s="51"/>
      <c r="M708" s="51"/>
      <c r="N708" s="51"/>
      <c r="U708" s="51"/>
      <c r="V708" s="51"/>
      <c r="W708" s="51"/>
    </row>
    <row r="709" spans="1:24" s="47" customFormat="1" ht="12.75" x14ac:dyDescent="0.2">
      <c r="A709" s="85"/>
      <c r="B709" s="154"/>
      <c r="C709" s="51"/>
      <c r="D709" s="51"/>
      <c r="E709" s="51"/>
      <c r="F709" s="51"/>
      <c r="G709" s="51"/>
      <c r="H709" s="51"/>
      <c r="I709" s="51"/>
      <c r="J709" s="51"/>
      <c r="K709" s="98"/>
      <c r="L709" s="51"/>
      <c r="M709" s="51"/>
      <c r="N709" s="51"/>
      <c r="U709" s="51"/>
      <c r="V709" s="51"/>
      <c r="W709" s="51"/>
    </row>
    <row r="710" spans="1:24" s="47" customFormat="1" ht="12.75" x14ac:dyDescent="0.2">
      <c r="A710" s="85"/>
      <c r="B710" s="154"/>
      <c r="C710" s="51"/>
      <c r="D710" s="51"/>
      <c r="E710" s="51"/>
      <c r="F710" s="51"/>
      <c r="G710" s="51"/>
      <c r="H710" s="51"/>
      <c r="I710" s="51"/>
      <c r="J710" s="51"/>
      <c r="K710" s="51"/>
      <c r="L710" s="51"/>
      <c r="M710" s="51"/>
      <c r="N710" s="51"/>
      <c r="U710" s="51"/>
      <c r="V710" s="51"/>
      <c r="W710" s="51"/>
    </row>
    <row r="711" spans="1:24" s="47" customFormat="1" ht="12.75" x14ac:dyDescent="0.2">
      <c r="A711" s="85"/>
      <c r="B711" s="154"/>
      <c r="C711" s="51"/>
      <c r="D711" s="51"/>
      <c r="E711" s="51"/>
      <c r="F711" s="51"/>
      <c r="G711" s="51"/>
      <c r="H711" s="51"/>
      <c r="I711" s="51"/>
      <c r="J711" s="51"/>
      <c r="K711" s="51"/>
      <c r="L711" s="51"/>
      <c r="M711" s="51"/>
      <c r="N711" s="51"/>
      <c r="U711" s="51"/>
      <c r="V711" s="51"/>
      <c r="W711" s="51"/>
    </row>
    <row r="712" spans="1:24" x14ac:dyDescent="0.25">
      <c r="A712" s="55"/>
      <c r="B712" s="86"/>
      <c r="C712" s="55"/>
      <c r="D712" s="87"/>
      <c r="E712" s="55"/>
      <c r="F712" s="88"/>
      <c r="G712" s="55"/>
      <c r="H712" s="55"/>
      <c r="I712" s="52"/>
      <c r="J712" s="52"/>
      <c r="K712" s="52"/>
      <c r="L712" s="48"/>
      <c r="M712" s="48"/>
      <c r="N712" s="55"/>
      <c r="O712" s="48"/>
      <c r="P712" s="48"/>
      <c r="Q712" s="48"/>
      <c r="R712" s="48"/>
      <c r="S712" s="52"/>
      <c r="T712" s="52"/>
      <c r="U712" s="48"/>
      <c r="V712" s="52"/>
      <c r="W712" s="89"/>
    </row>
    <row r="713" spans="1:24" x14ac:dyDescent="0.25">
      <c r="A713" s="55"/>
      <c r="B713" s="86"/>
      <c r="C713" s="55"/>
      <c r="D713" s="87"/>
      <c r="E713" s="55"/>
      <c r="F713" s="88"/>
      <c r="G713" s="55"/>
      <c r="H713" s="55"/>
      <c r="I713" s="52"/>
      <c r="J713" s="52"/>
      <c r="K713" s="52"/>
      <c r="L713" s="48"/>
      <c r="M713" s="48"/>
      <c r="N713" s="48"/>
      <c r="O713" s="48"/>
      <c r="P713" s="48"/>
      <c r="Q713" s="48"/>
      <c r="R713" s="48"/>
      <c r="S713" s="52"/>
      <c r="T713" s="52"/>
      <c r="U713" s="48"/>
      <c r="V713" s="52"/>
      <c r="W713" s="89"/>
    </row>
    <row r="714" spans="1:24" x14ac:dyDescent="0.25">
      <c r="A714" s="55"/>
      <c r="B714" s="86"/>
      <c r="C714" s="55"/>
      <c r="D714" s="87"/>
      <c r="E714" s="55"/>
      <c r="F714" s="88"/>
      <c r="G714" s="55"/>
      <c r="H714" s="55"/>
      <c r="I714" s="52"/>
      <c r="J714" s="52"/>
      <c r="K714" s="52"/>
      <c r="L714" s="48"/>
      <c r="M714" s="48"/>
      <c r="N714" s="55"/>
      <c r="O714" s="48"/>
      <c r="P714" s="48"/>
      <c r="Q714" s="48"/>
      <c r="R714" s="48"/>
      <c r="S714" s="52"/>
      <c r="T714" s="52"/>
      <c r="U714" s="48"/>
      <c r="V714" s="52"/>
      <c r="W714" s="89"/>
    </row>
    <row r="715" spans="1:24" x14ac:dyDescent="0.25">
      <c r="A715" s="55"/>
      <c r="B715" s="86"/>
      <c r="C715" s="55"/>
      <c r="D715" s="87"/>
      <c r="E715" s="55"/>
      <c r="F715" s="88"/>
      <c r="G715" s="55"/>
      <c r="H715" s="55"/>
      <c r="I715" s="52"/>
      <c r="J715" s="52"/>
      <c r="K715" s="52"/>
      <c r="L715" s="48"/>
      <c r="M715" s="48"/>
      <c r="N715" s="55"/>
      <c r="O715" s="48"/>
      <c r="P715" s="48"/>
      <c r="Q715" s="48"/>
      <c r="R715" s="48"/>
      <c r="S715" s="52"/>
      <c r="T715" s="52"/>
      <c r="U715" s="48"/>
      <c r="V715" s="52"/>
      <c r="W715" s="89"/>
    </row>
    <row r="716" spans="1:24" x14ac:dyDescent="0.25">
      <c r="A716" s="55"/>
      <c r="B716" s="86"/>
      <c r="C716" s="55"/>
      <c r="D716" s="87"/>
      <c r="E716" s="55"/>
      <c r="F716" s="88"/>
      <c r="G716" s="55"/>
      <c r="H716" s="55"/>
      <c r="I716" s="52"/>
      <c r="J716" s="52"/>
      <c r="K716" s="52"/>
      <c r="L716" s="48"/>
      <c r="M716" s="48"/>
      <c r="N716" s="55"/>
      <c r="O716" s="48"/>
      <c r="P716" s="48"/>
      <c r="Q716" s="48"/>
      <c r="R716" s="48"/>
      <c r="S716" s="52"/>
      <c r="T716" s="52"/>
      <c r="U716" s="48"/>
      <c r="V716" s="52"/>
      <c r="W716" s="89"/>
    </row>
    <row r="717" spans="1:24" x14ac:dyDescent="0.25">
      <c r="A717" s="55"/>
      <c r="B717" s="86"/>
      <c r="C717" s="55"/>
      <c r="D717" s="87"/>
      <c r="E717" s="55"/>
      <c r="F717" s="88"/>
      <c r="G717" s="55"/>
      <c r="H717" s="55"/>
      <c r="I717" s="52"/>
      <c r="J717" s="52"/>
      <c r="K717" s="52"/>
      <c r="L717" s="48"/>
      <c r="M717" s="48"/>
      <c r="N717" s="55"/>
      <c r="O717" s="48"/>
      <c r="P717" s="48"/>
      <c r="Q717" s="48"/>
      <c r="R717" s="48"/>
      <c r="S717" s="52"/>
      <c r="T717" s="52"/>
      <c r="U717" s="48"/>
      <c r="V717" s="52"/>
      <c r="W717" s="89"/>
    </row>
    <row r="718" spans="1:24" x14ac:dyDescent="0.25">
      <c r="A718" s="55"/>
      <c r="B718" s="86"/>
      <c r="C718" s="55"/>
      <c r="D718" s="87"/>
      <c r="E718" s="55"/>
      <c r="F718" s="88"/>
      <c r="G718" s="55"/>
      <c r="H718" s="55"/>
      <c r="I718" s="52"/>
      <c r="J718" s="52"/>
      <c r="K718" s="52"/>
      <c r="L718" s="48"/>
      <c r="M718" s="48"/>
      <c r="N718" s="55"/>
      <c r="O718" s="48"/>
      <c r="P718" s="48"/>
      <c r="Q718" s="48"/>
      <c r="R718" s="48"/>
      <c r="S718" s="52"/>
      <c r="T718" s="52"/>
      <c r="U718" s="48"/>
      <c r="V718" s="52"/>
      <c r="W718" s="89"/>
    </row>
    <row r="719" spans="1:24" x14ac:dyDescent="0.25">
      <c r="A719" s="55"/>
      <c r="B719" s="86"/>
      <c r="C719" s="55"/>
      <c r="D719" s="87"/>
      <c r="E719" s="55"/>
      <c r="F719" s="88"/>
      <c r="G719" s="55"/>
      <c r="H719" s="55"/>
      <c r="I719" s="52"/>
      <c r="J719" s="52"/>
      <c r="K719" s="52"/>
      <c r="L719" s="48"/>
      <c r="M719" s="48"/>
      <c r="N719" s="55"/>
      <c r="O719" s="48"/>
      <c r="P719" s="48"/>
      <c r="Q719" s="48"/>
      <c r="R719" s="48"/>
      <c r="S719" s="52"/>
      <c r="T719" s="52"/>
      <c r="U719" s="48"/>
      <c r="V719" s="52"/>
      <c r="W719" s="89"/>
    </row>
    <row r="720" spans="1:24" x14ac:dyDescent="0.25">
      <c r="A720" s="55"/>
      <c r="B720" s="86"/>
      <c r="C720" s="55"/>
      <c r="D720" s="87"/>
      <c r="E720" s="55"/>
      <c r="F720" s="88"/>
      <c r="G720" s="55"/>
      <c r="H720" s="55"/>
      <c r="I720" s="52"/>
      <c r="J720" s="52"/>
      <c r="K720" s="52"/>
      <c r="L720" s="48"/>
      <c r="M720" s="48"/>
      <c r="N720" s="55"/>
      <c r="O720" s="48"/>
      <c r="P720" s="48"/>
      <c r="Q720" s="48"/>
      <c r="R720" s="48"/>
      <c r="S720" s="52"/>
      <c r="T720" s="52"/>
      <c r="U720" s="48"/>
      <c r="V720" s="52"/>
      <c r="W720" s="89"/>
    </row>
    <row r="721" spans="1:23" x14ac:dyDescent="0.25">
      <c r="A721" s="55"/>
      <c r="B721" s="86"/>
      <c r="C721" s="55"/>
      <c r="D721" s="87"/>
      <c r="E721" s="55"/>
      <c r="F721" s="88"/>
      <c r="G721" s="55"/>
      <c r="H721" s="55"/>
      <c r="I721" s="52"/>
      <c r="J721" s="52"/>
      <c r="K721" s="52"/>
      <c r="L721" s="48"/>
      <c r="M721" s="48"/>
      <c r="N721" s="55"/>
      <c r="O721" s="48"/>
      <c r="P721" s="48"/>
      <c r="Q721" s="48"/>
      <c r="R721" s="48"/>
      <c r="S721" s="52"/>
      <c r="T721" s="52"/>
      <c r="U721" s="48"/>
      <c r="V721" s="52"/>
      <c r="W721" s="89"/>
    </row>
    <row r="722" spans="1:23" x14ac:dyDescent="0.25">
      <c r="A722" s="55"/>
      <c r="B722" s="86"/>
      <c r="C722" s="55"/>
      <c r="D722" s="87"/>
      <c r="E722" s="55"/>
      <c r="F722" s="88"/>
      <c r="G722" s="55"/>
      <c r="H722" s="55"/>
      <c r="I722" s="52"/>
      <c r="J722" s="52"/>
      <c r="K722" s="52"/>
      <c r="L722" s="48"/>
      <c r="M722" s="48"/>
      <c r="N722" s="55"/>
      <c r="O722" s="48"/>
      <c r="P722" s="48"/>
      <c r="Q722" s="48"/>
      <c r="R722" s="48"/>
      <c r="S722" s="52"/>
      <c r="T722" s="52"/>
      <c r="U722" s="48"/>
      <c r="V722" s="52"/>
      <c r="W722" s="89"/>
    </row>
    <row r="723" spans="1:23" x14ac:dyDescent="0.25">
      <c r="A723" s="55"/>
      <c r="B723" s="86"/>
      <c r="C723" s="55"/>
      <c r="D723" s="87"/>
      <c r="E723" s="55"/>
      <c r="F723" s="88"/>
      <c r="G723" s="55"/>
      <c r="H723" s="55"/>
      <c r="I723" s="52"/>
      <c r="J723" s="52"/>
      <c r="K723" s="52"/>
      <c r="L723" s="48"/>
      <c r="M723" s="48"/>
      <c r="N723" s="55"/>
      <c r="O723" s="48"/>
      <c r="P723" s="48"/>
      <c r="Q723" s="48"/>
      <c r="R723" s="48"/>
      <c r="S723" s="52"/>
      <c r="T723" s="52"/>
      <c r="U723" s="48"/>
      <c r="V723" s="52"/>
      <c r="W723" s="89"/>
    </row>
    <row r="724" spans="1:23" x14ac:dyDescent="0.25">
      <c r="A724" s="55"/>
      <c r="B724" s="86"/>
      <c r="C724" s="55"/>
      <c r="D724" s="87"/>
      <c r="E724" s="55"/>
      <c r="F724" s="88"/>
      <c r="G724" s="55"/>
      <c r="H724" s="55"/>
      <c r="I724" s="52"/>
      <c r="J724" s="52"/>
      <c r="K724" s="52"/>
      <c r="L724" s="48"/>
      <c r="M724" s="48"/>
      <c r="N724" s="55"/>
      <c r="O724" s="48"/>
      <c r="P724" s="48"/>
      <c r="Q724" s="48"/>
      <c r="R724" s="48"/>
      <c r="S724" s="52"/>
      <c r="T724" s="52"/>
      <c r="U724" s="48"/>
      <c r="V724" s="52"/>
      <c r="W724" s="89"/>
    </row>
    <row r="725" spans="1:23" x14ac:dyDescent="0.25">
      <c r="A725" s="55"/>
      <c r="B725" s="86"/>
      <c r="C725" s="55"/>
      <c r="D725" s="87"/>
      <c r="E725" s="55"/>
      <c r="F725" s="88"/>
      <c r="G725" s="55"/>
      <c r="H725" s="55"/>
      <c r="I725" s="52"/>
      <c r="J725" s="52"/>
      <c r="K725" s="52"/>
      <c r="L725" s="48"/>
      <c r="M725" s="48"/>
      <c r="N725" s="55"/>
      <c r="O725" s="48"/>
      <c r="P725" s="48"/>
      <c r="Q725" s="48"/>
      <c r="R725" s="48"/>
      <c r="S725" s="52"/>
      <c r="T725" s="52"/>
      <c r="U725" s="48"/>
      <c r="V725" s="52"/>
      <c r="W725" s="89"/>
    </row>
  </sheetData>
  <autoFilter ref="A8:X705"/>
  <customSheetViews>
    <customSheetView guid="{3511D8A4-2A8D-4563-8DF1-C381EEDBF68F}" scale="80" showPageBreaks="1" fitToPage="1" printArea="1" filter="1" showAutoFilter="1" view="pageBreakPreview">
      <selection activeCell="B4" sqref="A4:M65"/>
      <pageMargins left="0.19685039370078741" right="0.19685039370078741" top="0.78740157480314965" bottom="0.39370078740157483" header="0.31496062992125984" footer="0.31496062992125984"/>
      <printOptions horizontalCentered="1"/>
      <pageSetup paperSize="9" scale="47" fitToHeight="0" orientation="landscape" r:id="rId1"/>
      <autoFilter ref="B1:Y1">
        <filterColumn colId="7">
          <filters>
            <filter val="Х"/>
          </filters>
        </filterColumn>
      </autoFilter>
    </customSheetView>
    <customSheetView guid="{CC3EEC02-30D2-4905-AE21-71EA71520321}" scale="80" showPageBreaks="1" fitToPage="1" filter="1" showAutoFilter="1" view="pageBreakPreview" topLeftCell="A97">
      <selection activeCell="U113" sqref="U113"/>
      <pageMargins left="0.19685039370078741" right="0.19685039370078741" top="0.78740157480314965" bottom="0.39370078740157483" header="0.31496062992125984" footer="0.31496062992125984"/>
      <printOptions horizontalCentered="1"/>
      <pageSetup paperSize="9" scale="44" fitToHeight="0" orientation="landscape" r:id="rId2"/>
      <autoFilter ref="B1:Y1">
        <filterColumn colId="7">
          <filters>
            <filter val="Х"/>
          </filters>
        </filterColumn>
      </autoFilter>
    </customSheetView>
    <customSheetView guid="{114D0552-1D3C-4C9A-AF28-55BD1176DD7C}" scale="80" showPageBreaks="1" fitToPage="1" printArea="1" showAutoFilter="1" view="pageBreakPreview" topLeftCell="A28">
      <selection activeCell="A52" sqref="A52:IV52"/>
      <pageMargins left="0.19685039370078741" right="0.19685039370078741" top="0.78740157480314965" bottom="0.39370078740157483" header="0.31496062992125984" footer="0.31496062992125984"/>
      <printOptions horizontalCentered="1"/>
      <pageSetup paperSize="9" scale="46" fitToHeight="0" orientation="landscape" r:id="rId3"/>
      <autoFilter ref="B1:Z1"/>
    </customSheetView>
  </customSheetViews>
  <mergeCells count="88">
    <mergeCell ref="A315:B315"/>
    <mergeCell ref="A318:B318"/>
    <mergeCell ref="A297:B297"/>
    <mergeCell ref="A260:B260"/>
    <mergeCell ref="A484:B484"/>
    <mergeCell ref="A671:B671"/>
    <mergeCell ref="A692:B692"/>
    <mergeCell ref="A676:B676"/>
    <mergeCell ref="A488:B488"/>
    <mergeCell ref="A510:B510"/>
    <mergeCell ref="A505:B505"/>
    <mergeCell ref="A690:B690"/>
    <mergeCell ref="A579:B579"/>
    <mergeCell ref="A564:B564"/>
    <mergeCell ref="A497:B497"/>
    <mergeCell ref="A617:B617"/>
    <mergeCell ref="A640:B640"/>
    <mergeCell ref="G4:G7"/>
    <mergeCell ref="A296:B296"/>
    <mergeCell ref="A10:B10"/>
    <mergeCell ref="A9:B9"/>
    <mergeCell ref="A486:B486"/>
    <mergeCell ref="A508:B508"/>
    <mergeCell ref="A501:B501"/>
    <mergeCell ref="A164:B164"/>
    <mergeCell ref="A139:B139"/>
    <mergeCell ref="A370:B370"/>
    <mergeCell ref="F4:F7"/>
    <mergeCell ref="A208:B208"/>
    <mergeCell ref="A459:B459"/>
    <mergeCell ref="X4:X7"/>
    <mergeCell ref="O4:T4"/>
    <mergeCell ref="P5:T5"/>
    <mergeCell ref="V4:V6"/>
    <mergeCell ref="U4:U6"/>
    <mergeCell ref="O5:O6"/>
    <mergeCell ref="A2:W2"/>
    <mergeCell ref="A3:W3"/>
    <mergeCell ref="A4:A7"/>
    <mergeCell ref="B4:B7"/>
    <mergeCell ref="D5:D7"/>
    <mergeCell ref="J5:J6"/>
    <mergeCell ref="C4:D4"/>
    <mergeCell ref="H4:H7"/>
    <mergeCell ref="L5:L6"/>
    <mergeCell ref="J4:M4"/>
    <mergeCell ref="M5:M6"/>
    <mergeCell ref="K5:K6"/>
    <mergeCell ref="N4:N6"/>
    <mergeCell ref="I4:I6"/>
    <mergeCell ref="A29:B29"/>
    <mergeCell ref="A25:B25"/>
    <mergeCell ref="A250:B250"/>
    <mergeCell ref="W4:W7"/>
    <mergeCell ref="C5:C7"/>
    <mergeCell ref="A95:B95"/>
    <mergeCell ref="A704:B704"/>
    <mergeCell ref="A694:B694"/>
    <mergeCell ref="A292:B292"/>
    <mergeCell ref="A258:B258"/>
    <mergeCell ref="A673:B673"/>
    <mergeCell ref="A498:B498"/>
    <mergeCell ref="A279:B279"/>
    <mergeCell ref="A482:B482"/>
    <mergeCell ref="A283:B283"/>
    <mergeCell ref="A697:B697"/>
    <mergeCell ref="A281:B281"/>
    <mergeCell ref="A699:B699"/>
    <mergeCell ref="A298:B298"/>
    <mergeCell ref="A312:B312"/>
    <mergeCell ref="A463:B463"/>
    <mergeCell ref="A496:B496"/>
    <mergeCell ref="T1:X1"/>
    <mergeCell ref="E4:E7"/>
    <mergeCell ref="A655:B655"/>
    <mergeCell ref="A382:B382"/>
    <mergeCell ref="A383:B383"/>
    <mergeCell ref="A408:B408"/>
    <mergeCell ref="A419:B419"/>
    <mergeCell ref="A440:B440"/>
    <mergeCell ref="A578:B578"/>
    <mergeCell ref="A11:B11"/>
    <mergeCell ref="A32:B32"/>
    <mergeCell ref="A15:B15"/>
    <mergeCell ref="A73:B73"/>
    <mergeCell ref="A27:B27"/>
    <mergeCell ref="A254:B254"/>
    <mergeCell ref="A96:B96"/>
  </mergeCells>
  <dataValidations disablePrompts="1" count="1">
    <dataValidation type="decimal" allowBlank="1" showInputMessage="1" showErrorMessage="1" sqref="I253 M253 I264 M264 M266:M277 I266:I277">
      <formula1>-1000000</formula1>
      <formula2>1000000</formula2>
    </dataValidation>
  </dataValidations>
  <printOptions horizontalCentered="1"/>
  <pageMargins left="0.19685039370078741" right="0.19685039370078741" top="0.78740157480314965" bottom="0.39370078740157483" header="0.31496062992125984" footer="0.31496062992125984"/>
  <pageSetup paperSize="9" scale="47" fitToHeight="10" orientation="landscape" horizontalDpi="300" verticalDpi="300" r:id="rId4"/>
  <rowBreaks count="2" manualBreakCount="2">
    <brk id="203" max="23" man="1"/>
    <brk id="276"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05"/>
  <sheetViews>
    <sheetView view="pageBreakPreview" zoomScale="90" zoomScaleNormal="102" zoomScaleSheetLayoutView="90" workbookViewId="0">
      <pane xSplit="2" ySplit="8" topLeftCell="C9" activePane="bottomRight" state="frozen"/>
      <selection pane="topRight" activeCell="C1" sqref="C1"/>
      <selection pane="bottomLeft" activeCell="A9" sqref="A9"/>
      <selection pane="bottomRight" activeCell="E5" sqref="E5:H292"/>
    </sheetView>
  </sheetViews>
  <sheetFormatPr defaultRowHeight="15.75" x14ac:dyDescent="0.25"/>
  <cols>
    <col min="1" max="1" width="5.5703125" style="63" customWidth="1"/>
    <col min="2" max="2" width="40.140625" style="64" customWidth="1"/>
    <col min="3" max="3" width="19.140625" style="63" bestFit="1" customWidth="1"/>
    <col min="4" max="4" width="20.5703125" style="63" customWidth="1"/>
    <col min="5" max="14" width="17.7109375" style="63" customWidth="1"/>
    <col min="15" max="117" width="9.140625" style="64"/>
    <col min="118" max="118" width="3.5703125" style="64" customWidth="1"/>
    <col min="119" max="119" width="14.28515625" style="64" customWidth="1"/>
    <col min="120" max="136" width="9.28515625" style="64" customWidth="1"/>
    <col min="137" max="16384" width="9.140625" style="64"/>
  </cols>
  <sheetData>
    <row r="1" spans="1:14" x14ac:dyDescent="0.25">
      <c r="B1" s="183"/>
      <c r="C1" s="183"/>
      <c r="D1" s="183"/>
      <c r="E1" s="183"/>
      <c r="F1" s="183"/>
      <c r="G1" s="183"/>
      <c r="H1" s="183"/>
      <c r="I1" s="183"/>
      <c r="J1" s="183"/>
      <c r="K1" s="183"/>
      <c r="L1" s="183"/>
      <c r="M1" s="183"/>
      <c r="N1" s="183"/>
    </row>
    <row r="2" spans="1:14" ht="32.25" customHeight="1" x14ac:dyDescent="0.25">
      <c r="A2" s="216" t="s">
        <v>374</v>
      </c>
      <c r="B2" s="216"/>
      <c r="C2" s="216"/>
      <c r="D2" s="216"/>
      <c r="E2" s="216"/>
      <c r="F2" s="216"/>
      <c r="G2" s="216"/>
      <c r="H2" s="216"/>
      <c r="I2" s="216"/>
      <c r="J2" s="216"/>
      <c r="K2" s="216"/>
      <c r="L2" s="216"/>
      <c r="M2" s="216"/>
      <c r="N2" s="216"/>
    </row>
    <row r="3" spans="1:14" ht="15.75" customHeight="1" x14ac:dyDescent="0.25">
      <c r="A3" s="217"/>
      <c r="B3" s="217"/>
      <c r="C3" s="217"/>
      <c r="D3" s="217"/>
      <c r="E3" s="217"/>
      <c r="F3" s="217"/>
      <c r="G3" s="217"/>
      <c r="H3" s="217"/>
      <c r="I3" s="217"/>
      <c r="J3" s="217"/>
      <c r="K3" s="217"/>
      <c r="L3" s="217"/>
      <c r="M3" s="217"/>
      <c r="N3" s="217"/>
    </row>
    <row r="4" spans="1:14" s="4" customFormat="1" ht="48.75" customHeight="1" x14ac:dyDescent="0.25">
      <c r="A4" s="206" t="s">
        <v>35</v>
      </c>
      <c r="B4" s="206" t="s">
        <v>55</v>
      </c>
      <c r="C4" s="206" t="s">
        <v>5</v>
      </c>
      <c r="D4" s="218" t="s">
        <v>47</v>
      </c>
      <c r="E4" s="210" t="s">
        <v>48</v>
      </c>
      <c r="F4" s="211"/>
      <c r="G4" s="211"/>
      <c r="H4" s="211"/>
      <c r="I4" s="212"/>
      <c r="J4" s="225" t="s">
        <v>6</v>
      </c>
      <c r="K4" s="226"/>
      <c r="L4" s="226"/>
      <c r="M4" s="226"/>
      <c r="N4" s="227"/>
    </row>
    <row r="5" spans="1:14" s="4" customFormat="1" ht="63.75" customHeight="1" x14ac:dyDescent="0.25">
      <c r="A5" s="207"/>
      <c r="B5" s="207"/>
      <c r="C5" s="207"/>
      <c r="D5" s="219"/>
      <c r="E5" s="206" t="s">
        <v>49</v>
      </c>
      <c r="F5" s="206" t="s">
        <v>50</v>
      </c>
      <c r="G5" s="206" t="s">
        <v>51</v>
      </c>
      <c r="H5" s="206" t="s">
        <v>52</v>
      </c>
      <c r="I5" s="206" t="s">
        <v>18</v>
      </c>
      <c r="J5" s="206" t="s">
        <v>49</v>
      </c>
      <c r="K5" s="206" t="s">
        <v>50</v>
      </c>
      <c r="L5" s="206" t="s">
        <v>51</v>
      </c>
      <c r="M5" s="206" t="s">
        <v>52</v>
      </c>
      <c r="N5" s="223" t="s">
        <v>18</v>
      </c>
    </row>
    <row r="6" spans="1:14" s="4" customFormat="1" ht="11.25" customHeight="1" x14ac:dyDescent="0.25">
      <c r="A6" s="207"/>
      <c r="B6" s="207"/>
      <c r="C6" s="208"/>
      <c r="D6" s="220"/>
      <c r="E6" s="208"/>
      <c r="F6" s="208"/>
      <c r="G6" s="208"/>
      <c r="H6" s="208"/>
      <c r="I6" s="208"/>
      <c r="J6" s="208"/>
      <c r="K6" s="208"/>
      <c r="L6" s="208"/>
      <c r="M6" s="208"/>
      <c r="N6" s="223"/>
    </row>
    <row r="7" spans="1:14" s="4" customFormat="1" ht="15" customHeight="1" x14ac:dyDescent="0.25">
      <c r="A7" s="208"/>
      <c r="B7" s="208"/>
      <c r="C7" s="180" t="s">
        <v>836</v>
      </c>
      <c r="D7" s="180" t="s">
        <v>13</v>
      </c>
      <c r="E7" s="180" t="s">
        <v>44</v>
      </c>
      <c r="F7" s="180" t="s">
        <v>44</v>
      </c>
      <c r="G7" s="180" t="s">
        <v>44</v>
      </c>
      <c r="H7" s="180" t="s">
        <v>44</v>
      </c>
      <c r="I7" s="180" t="s">
        <v>44</v>
      </c>
      <c r="J7" s="180" t="s">
        <v>14</v>
      </c>
      <c r="K7" s="180" t="s">
        <v>14</v>
      </c>
      <c r="L7" s="180" t="s">
        <v>14</v>
      </c>
      <c r="M7" s="180" t="s">
        <v>14</v>
      </c>
      <c r="N7" s="182" t="s">
        <v>14</v>
      </c>
    </row>
    <row r="8" spans="1:14" s="4" customFormat="1" ht="15" x14ac:dyDescent="0.25">
      <c r="A8" s="5">
        <v>1</v>
      </c>
      <c r="B8" s="5">
        <v>2</v>
      </c>
      <c r="C8" s="5">
        <v>3</v>
      </c>
      <c r="D8" s="5">
        <v>4</v>
      </c>
      <c r="E8" s="5">
        <v>5</v>
      </c>
      <c r="F8" s="5">
        <v>6</v>
      </c>
      <c r="G8" s="5">
        <v>7</v>
      </c>
      <c r="H8" s="5">
        <v>8</v>
      </c>
      <c r="I8" s="5">
        <v>9</v>
      </c>
      <c r="J8" s="5">
        <v>10</v>
      </c>
      <c r="K8" s="5">
        <v>11</v>
      </c>
      <c r="L8" s="5">
        <v>12</v>
      </c>
      <c r="M8" s="5">
        <v>13</v>
      </c>
      <c r="N8" s="5">
        <v>14</v>
      </c>
    </row>
    <row r="9" spans="1:14" s="4" customFormat="1" ht="15" x14ac:dyDescent="0.25">
      <c r="A9" s="213" t="s">
        <v>338</v>
      </c>
      <c r="B9" s="214"/>
      <c r="C9" s="34"/>
      <c r="D9" s="7"/>
      <c r="E9" s="5"/>
      <c r="F9" s="5"/>
      <c r="G9" s="5"/>
      <c r="H9" s="5"/>
      <c r="I9" s="10"/>
      <c r="J9" s="5"/>
      <c r="K9" s="5"/>
      <c r="L9" s="5"/>
      <c r="M9" s="6"/>
      <c r="N9" s="6"/>
    </row>
    <row r="10" spans="1:14" s="4" customFormat="1" ht="15" x14ac:dyDescent="0.25">
      <c r="A10" s="224" t="s">
        <v>30</v>
      </c>
      <c r="B10" s="224"/>
      <c r="C10" s="6">
        <f>C11+C15+C25+C27+C29+C32+C73+C95+C250+C254+C258+C260+C279+C281+C283+C292</f>
        <v>1054398.76</v>
      </c>
      <c r="D10" s="7">
        <f t="shared" ref="D10:N10" si="0">D11+D15+D25+D27+D29+D32+D73+D95+D250+D254+D258+D260+D279+D281+D283+D292</f>
        <v>38055</v>
      </c>
      <c r="E10" s="7">
        <f t="shared" si="0"/>
        <v>0</v>
      </c>
      <c r="F10" s="7">
        <f t="shared" si="0"/>
        <v>0</v>
      </c>
      <c r="G10" s="7">
        <f t="shared" si="0"/>
        <v>0</v>
      </c>
      <c r="H10" s="7">
        <f t="shared" si="0"/>
        <v>265</v>
      </c>
      <c r="I10" s="7">
        <f t="shared" si="0"/>
        <v>265</v>
      </c>
      <c r="J10" s="6">
        <f t="shared" si="0"/>
        <v>0</v>
      </c>
      <c r="K10" s="6">
        <f t="shared" si="0"/>
        <v>0</v>
      </c>
      <c r="L10" s="6">
        <f t="shared" si="0"/>
        <v>0</v>
      </c>
      <c r="M10" s="6">
        <f t="shared" si="0"/>
        <v>862253212.25999999</v>
      </c>
      <c r="N10" s="6">
        <f t="shared" si="0"/>
        <v>862253212.25999999</v>
      </c>
    </row>
    <row r="11" spans="1:14" s="4" customFormat="1" ht="15" x14ac:dyDescent="0.25">
      <c r="A11" s="12">
        <v>1</v>
      </c>
      <c r="B11" s="83" t="s">
        <v>57</v>
      </c>
      <c r="C11" s="34">
        <f>SUM(C12:C14)</f>
        <v>1670.5</v>
      </c>
      <c r="D11" s="10">
        <f>'форма 1'!N11</f>
        <v>76</v>
      </c>
      <c r="E11" s="156">
        <f t="shared" ref="E11:N11" si="1">SUM(E12:E14)</f>
        <v>0</v>
      </c>
      <c r="F11" s="156">
        <f t="shared" si="1"/>
        <v>0</v>
      </c>
      <c r="G11" s="156">
        <f t="shared" si="1"/>
        <v>0</v>
      </c>
      <c r="H11" s="156">
        <f t="shared" si="1"/>
        <v>3</v>
      </c>
      <c r="I11" s="8">
        <f t="shared" si="1"/>
        <v>3</v>
      </c>
      <c r="J11" s="157">
        <f t="shared" si="1"/>
        <v>0</v>
      </c>
      <c r="K11" s="157">
        <f t="shared" si="1"/>
        <v>0</v>
      </c>
      <c r="L11" s="157">
        <f t="shared" si="1"/>
        <v>0</v>
      </c>
      <c r="M11" s="157">
        <f t="shared" si="1"/>
        <v>3022203.05</v>
      </c>
      <c r="N11" s="11">
        <f t="shared" si="1"/>
        <v>3022203.05</v>
      </c>
    </row>
    <row r="12" spans="1:14" s="4" customFormat="1" ht="14.1" hidden="1" customHeight="1" x14ac:dyDescent="0.25">
      <c r="A12" s="12">
        <v>1</v>
      </c>
      <c r="B12" s="101" t="s">
        <v>401</v>
      </c>
      <c r="C12" s="158">
        <f>'форма 1'!I12</f>
        <v>555</v>
      </c>
      <c r="D12" s="13">
        <f>'форма 1'!N12</f>
        <v>22</v>
      </c>
      <c r="E12" s="14">
        <v>0</v>
      </c>
      <c r="F12" s="14">
        <v>0</v>
      </c>
      <c r="G12" s="14">
        <v>0</v>
      </c>
      <c r="H12" s="14">
        <v>1</v>
      </c>
      <c r="I12" s="8">
        <v>1</v>
      </c>
      <c r="J12" s="15">
        <v>0</v>
      </c>
      <c r="K12" s="15">
        <v>0</v>
      </c>
      <c r="L12" s="15">
        <v>0</v>
      </c>
      <c r="M12" s="9">
        <f>'форма 1'!O12</f>
        <v>1511574.38</v>
      </c>
      <c r="N12" s="11">
        <f>M12</f>
        <v>1511574.38</v>
      </c>
    </row>
    <row r="13" spans="1:14" s="4" customFormat="1" ht="14.1" hidden="1" customHeight="1" x14ac:dyDescent="0.25">
      <c r="A13" s="12">
        <v>2</v>
      </c>
      <c r="B13" s="101" t="s">
        <v>435</v>
      </c>
      <c r="C13" s="158">
        <f>'форма 1'!I13</f>
        <v>584.1</v>
      </c>
      <c r="D13" s="13">
        <f>'форма 1'!N13</f>
        <v>21</v>
      </c>
      <c r="E13" s="14">
        <v>0</v>
      </c>
      <c r="F13" s="14">
        <v>0</v>
      </c>
      <c r="G13" s="14">
        <v>0</v>
      </c>
      <c r="H13" s="14">
        <v>1</v>
      </c>
      <c r="I13" s="8">
        <v>1</v>
      </c>
      <c r="J13" s="15">
        <v>0</v>
      </c>
      <c r="K13" s="15">
        <v>0</v>
      </c>
      <c r="L13" s="15">
        <v>0</v>
      </c>
      <c r="M13" s="9">
        <f>'форма 1'!O13</f>
        <v>132970.6</v>
      </c>
      <c r="N13" s="11">
        <f>M13</f>
        <v>132970.6</v>
      </c>
    </row>
    <row r="14" spans="1:14" s="4" customFormat="1" ht="14.1" hidden="1" customHeight="1" x14ac:dyDescent="0.25">
      <c r="A14" s="12">
        <v>3</v>
      </c>
      <c r="B14" s="101" t="s">
        <v>67</v>
      </c>
      <c r="C14" s="158">
        <f>'форма 1'!I14</f>
        <v>531.4</v>
      </c>
      <c r="D14" s="13">
        <f>'форма 1'!N14</f>
        <v>33</v>
      </c>
      <c r="E14" s="14">
        <v>0</v>
      </c>
      <c r="F14" s="14">
        <v>0</v>
      </c>
      <c r="G14" s="14">
        <v>0</v>
      </c>
      <c r="H14" s="14">
        <v>1</v>
      </c>
      <c r="I14" s="8">
        <v>1</v>
      </c>
      <c r="J14" s="15">
        <v>0</v>
      </c>
      <c r="K14" s="15">
        <v>0</v>
      </c>
      <c r="L14" s="15">
        <v>0</v>
      </c>
      <c r="M14" s="9">
        <f>'форма 1'!O14</f>
        <v>1377658.07</v>
      </c>
      <c r="N14" s="11">
        <f>M14</f>
        <v>1377658.07</v>
      </c>
    </row>
    <row r="15" spans="1:14" s="4" customFormat="1" ht="15" x14ac:dyDescent="0.25">
      <c r="A15" s="12">
        <f>A11+1</f>
        <v>2</v>
      </c>
      <c r="B15" s="159" t="s">
        <v>59</v>
      </c>
      <c r="C15" s="34">
        <f t="shared" ref="C15:N15" si="2">SUM(C16:C24)</f>
        <v>4800.42</v>
      </c>
      <c r="D15" s="10">
        <f t="shared" si="2"/>
        <v>128</v>
      </c>
      <c r="E15" s="10">
        <f t="shared" si="2"/>
        <v>0</v>
      </c>
      <c r="F15" s="10">
        <f t="shared" si="2"/>
        <v>0</v>
      </c>
      <c r="G15" s="10">
        <f t="shared" si="2"/>
        <v>0</v>
      </c>
      <c r="H15" s="10">
        <f t="shared" si="2"/>
        <v>9</v>
      </c>
      <c r="I15" s="10">
        <f t="shared" si="2"/>
        <v>9</v>
      </c>
      <c r="J15" s="34">
        <f t="shared" si="2"/>
        <v>0</v>
      </c>
      <c r="K15" s="34">
        <f t="shared" si="2"/>
        <v>0</v>
      </c>
      <c r="L15" s="34">
        <f t="shared" si="2"/>
        <v>0</v>
      </c>
      <c r="M15" s="34">
        <f t="shared" si="2"/>
        <v>22671053.829999998</v>
      </c>
      <c r="N15" s="34">
        <f t="shared" si="2"/>
        <v>22671053.829999998</v>
      </c>
    </row>
    <row r="16" spans="1:14" s="4" customFormat="1" ht="13.5" hidden="1" customHeight="1" x14ac:dyDescent="0.25">
      <c r="A16" s="12">
        <v>1</v>
      </c>
      <c r="B16" s="103" t="s">
        <v>68</v>
      </c>
      <c r="C16" s="158">
        <f>'форма 1'!I16</f>
        <v>329.46</v>
      </c>
      <c r="D16" s="13">
        <f>'форма 1'!N16</f>
        <v>13</v>
      </c>
      <c r="E16" s="14">
        <v>0</v>
      </c>
      <c r="F16" s="14">
        <v>0</v>
      </c>
      <c r="G16" s="14">
        <v>0</v>
      </c>
      <c r="H16" s="14">
        <v>1</v>
      </c>
      <c r="I16" s="8">
        <v>1</v>
      </c>
      <c r="J16" s="15">
        <v>0</v>
      </c>
      <c r="K16" s="15">
        <v>0</v>
      </c>
      <c r="L16" s="15">
        <v>0</v>
      </c>
      <c r="M16" s="9">
        <f>'форма 1'!O16</f>
        <v>1490479.85</v>
      </c>
      <c r="N16" s="11">
        <f t="shared" ref="N16:N24" si="3">M16</f>
        <v>1490479.85</v>
      </c>
    </row>
    <row r="17" spans="1:22" s="4" customFormat="1" ht="13.5" hidden="1" customHeight="1" x14ac:dyDescent="0.25">
      <c r="A17" s="12">
        <v>2</v>
      </c>
      <c r="B17" s="106" t="s">
        <v>469</v>
      </c>
      <c r="C17" s="158">
        <f>'форма 1'!I17</f>
        <v>411</v>
      </c>
      <c r="D17" s="13">
        <f>'форма 1'!N17</f>
        <v>10</v>
      </c>
      <c r="E17" s="14">
        <v>0</v>
      </c>
      <c r="F17" s="14">
        <v>0</v>
      </c>
      <c r="G17" s="14">
        <v>0</v>
      </c>
      <c r="H17" s="14">
        <v>1</v>
      </c>
      <c r="I17" s="8">
        <v>1</v>
      </c>
      <c r="J17" s="15">
        <v>0</v>
      </c>
      <c r="K17" s="15">
        <v>0</v>
      </c>
      <c r="L17" s="15">
        <v>0</v>
      </c>
      <c r="M17" s="9">
        <f>'форма 1'!O17</f>
        <v>2266647.94</v>
      </c>
      <c r="N17" s="11">
        <f t="shared" si="3"/>
        <v>2266647.94</v>
      </c>
    </row>
    <row r="18" spans="1:22" s="4" customFormat="1" ht="14.1" hidden="1" customHeight="1" x14ac:dyDescent="0.25">
      <c r="A18" s="12">
        <v>3</v>
      </c>
      <c r="B18" s="106" t="s">
        <v>69</v>
      </c>
      <c r="C18" s="158">
        <f>'форма 1'!I18</f>
        <v>541.29999999999995</v>
      </c>
      <c r="D18" s="13">
        <f>'форма 1'!N18</f>
        <v>7</v>
      </c>
      <c r="E18" s="14">
        <v>0</v>
      </c>
      <c r="F18" s="14">
        <v>0</v>
      </c>
      <c r="G18" s="14">
        <v>0</v>
      </c>
      <c r="H18" s="14">
        <v>1</v>
      </c>
      <c r="I18" s="8">
        <v>1</v>
      </c>
      <c r="J18" s="15">
        <v>0</v>
      </c>
      <c r="K18" s="15">
        <v>0</v>
      </c>
      <c r="L18" s="15">
        <v>0</v>
      </c>
      <c r="M18" s="9">
        <f>'форма 1'!O18</f>
        <v>2871394.49</v>
      </c>
      <c r="N18" s="11">
        <f t="shared" si="3"/>
        <v>2871394.49</v>
      </c>
    </row>
    <row r="19" spans="1:22" s="4" customFormat="1" ht="14.1" hidden="1" customHeight="1" x14ac:dyDescent="0.25">
      <c r="A19" s="12">
        <v>4</v>
      </c>
      <c r="B19" s="106" t="s">
        <v>70</v>
      </c>
      <c r="C19" s="158">
        <f>'форма 1'!I19</f>
        <v>546</v>
      </c>
      <c r="D19" s="13">
        <f>'форма 1'!N19</f>
        <v>5</v>
      </c>
      <c r="E19" s="14">
        <v>0</v>
      </c>
      <c r="F19" s="14">
        <v>0</v>
      </c>
      <c r="G19" s="14">
        <v>0</v>
      </c>
      <c r="H19" s="14">
        <v>1</v>
      </c>
      <c r="I19" s="8">
        <v>1</v>
      </c>
      <c r="J19" s="15">
        <v>0</v>
      </c>
      <c r="K19" s="15">
        <v>0</v>
      </c>
      <c r="L19" s="15">
        <v>0</v>
      </c>
      <c r="M19" s="9">
        <f>'форма 1'!O19</f>
        <v>2887476.93</v>
      </c>
      <c r="N19" s="11">
        <f t="shared" si="3"/>
        <v>2887476.93</v>
      </c>
    </row>
    <row r="20" spans="1:22" s="4" customFormat="1" ht="14.1" hidden="1" customHeight="1" x14ac:dyDescent="0.25">
      <c r="A20" s="12">
        <v>5</v>
      </c>
      <c r="B20" s="106" t="s">
        <v>470</v>
      </c>
      <c r="C20" s="158">
        <f>'форма 1'!I20</f>
        <v>546.4</v>
      </c>
      <c r="D20" s="13">
        <f>'форма 1'!N20</f>
        <v>10</v>
      </c>
      <c r="E20" s="14">
        <v>0</v>
      </c>
      <c r="F20" s="14">
        <v>0</v>
      </c>
      <c r="G20" s="14">
        <v>0</v>
      </c>
      <c r="H20" s="14">
        <v>1</v>
      </c>
      <c r="I20" s="8">
        <v>1</v>
      </c>
      <c r="J20" s="15">
        <v>0</v>
      </c>
      <c r="K20" s="15">
        <v>0</v>
      </c>
      <c r="L20" s="15">
        <v>0</v>
      </c>
      <c r="M20" s="9">
        <f>'форма 1'!O20</f>
        <v>2758896.02</v>
      </c>
      <c r="N20" s="11">
        <f t="shared" si="3"/>
        <v>2758896.02</v>
      </c>
    </row>
    <row r="21" spans="1:22" s="4" customFormat="1" ht="14.1" hidden="1" customHeight="1" x14ac:dyDescent="0.25">
      <c r="A21" s="12">
        <v>6</v>
      </c>
      <c r="B21" s="106" t="s">
        <v>71</v>
      </c>
      <c r="C21" s="158">
        <f>'форма 1'!I21</f>
        <v>1075.7</v>
      </c>
      <c r="D21" s="13">
        <f>'форма 1'!N21</f>
        <v>34</v>
      </c>
      <c r="E21" s="14">
        <v>0</v>
      </c>
      <c r="F21" s="14">
        <v>0</v>
      </c>
      <c r="G21" s="14">
        <v>0</v>
      </c>
      <c r="H21" s="14">
        <v>1</v>
      </c>
      <c r="I21" s="8">
        <v>1</v>
      </c>
      <c r="J21" s="15">
        <v>0</v>
      </c>
      <c r="K21" s="15">
        <v>0</v>
      </c>
      <c r="L21" s="15">
        <v>0</v>
      </c>
      <c r="M21" s="9">
        <f>'форма 1'!O21</f>
        <v>3256649.16</v>
      </c>
      <c r="N21" s="11">
        <f t="shared" si="3"/>
        <v>3256649.16</v>
      </c>
    </row>
    <row r="22" spans="1:22" s="4" customFormat="1" ht="14.1" hidden="1" customHeight="1" x14ac:dyDescent="0.25">
      <c r="A22" s="12">
        <v>7</v>
      </c>
      <c r="B22" s="106" t="s">
        <v>471</v>
      </c>
      <c r="C22" s="158">
        <f>'форма 1'!I22</f>
        <v>324.39999999999998</v>
      </c>
      <c r="D22" s="13">
        <f>'форма 1'!N22</f>
        <v>14</v>
      </c>
      <c r="E22" s="14">
        <v>0</v>
      </c>
      <c r="F22" s="14">
        <v>0</v>
      </c>
      <c r="G22" s="14">
        <v>0</v>
      </c>
      <c r="H22" s="14">
        <v>1</v>
      </c>
      <c r="I22" s="8">
        <v>1</v>
      </c>
      <c r="J22" s="15">
        <v>0</v>
      </c>
      <c r="K22" s="15">
        <v>0</v>
      </c>
      <c r="L22" s="15">
        <v>0</v>
      </c>
      <c r="M22" s="9">
        <f>'форма 1'!O22</f>
        <v>1706677.03</v>
      </c>
      <c r="N22" s="11">
        <f t="shared" si="3"/>
        <v>1706677.03</v>
      </c>
    </row>
    <row r="23" spans="1:22" s="4" customFormat="1" ht="14.1" hidden="1" customHeight="1" x14ac:dyDescent="0.25">
      <c r="A23" s="12">
        <v>8</v>
      </c>
      <c r="B23" s="106" t="s">
        <v>472</v>
      </c>
      <c r="C23" s="158">
        <f>'форма 1'!I23</f>
        <v>347</v>
      </c>
      <c r="D23" s="13">
        <f>'форма 1'!N23</f>
        <v>10</v>
      </c>
      <c r="E23" s="14">
        <v>0</v>
      </c>
      <c r="F23" s="14">
        <v>0</v>
      </c>
      <c r="G23" s="14">
        <v>0</v>
      </c>
      <c r="H23" s="14">
        <v>1</v>
      </c>
      <c r="I23" s="8">
        <v>1</v>
      </c>
      <c r="J23" s="15">
        <v>0</v>
      </c>
      <c r="K23" s="15">
        <v>0</v>
      </c>
      <c r="L23" s="15">
        <v>0</v>
      </c>
      <c r="M23" s="9">
        <f>'форма 1'!O23</f>
        <v>1864482.23</v>
      </c>
      <c r="N23" s="11">
        <f t="shared" si="3"/>
        <v>1864482.23</v>
      </c>
    </row>
    <row r="24" spans="1:22" s="4" customFormat="1" ht="21.75" hidden="1" customHeight="1" x14ac:dyDescent="0.25">
      <c r="A24" s="12">
        <v>9</v>
      </c>
      <c r="B24" s="106" t="s">
        <v>72</v>
      </c>
      <c r="C24" s="158">
        <f>'форма 1'!I24</f>
        <v>679.16</v>
      </c>
      <c r="D24" s="13">
        <f>'форма 1'!N24</f>
        <v>25</v>
      </c>
      <c r="E24" s="14">
        <v>0</v>
      </c>
      <c r="F24" s="14">
        <v>0</v>
      </c>
      <c r="G24" s="14">
        <v>0</v>
      </c>
      <c r="H24" s="14">
        <v>1</v>
      </c>
      <c r="I24" s="8">
        <v>1</v>
      </c>
      <c r="J24" s="15">
        <v>0</v>
      </c>
      <c r="K24" s="15">
        <v>0</v>
      </c>
      <c r="L24" s="15">
        <v>0</v>
      </c>
      <c r="M24" s="9">
        <f>'форма 1'!O24</f>
        <v>3568350.18</v>
      </c>
      <c r="N24" s="11">
        <f t="shared" si="3"/>
        <v>3568350.18</v>
      </c>
    </row>
    <row r="25" spans="1:22" s="4" customFormat="1" ht="15" x14ac:dyDescent="0.25">
      <c r="A25" s="12">
        <f>A15+1</f>
        <v>3</v>
      </c>
      <c r="B25" s="159" t="s">
        <v>405</v>
      </c>
      <c r="C25" s="34">
        <f>SUM(C26)</f>
        <v>240.2</v>
      </c>
      <c r="D25" s="10">
        <f t="shared" ref="D25:N25" si="4">SUM(D26)</f>
        <v>11</v>
      </c>
      <c r="E25" s="10">
        <f t="shared" si="4"/>
        <v>0</v>
      </c>
      <c r="F25" s="10">
        <f t="shared" si="4"/>
        <v>0</v>
      </c>
      <c r="G25" s="10">
        <f t="shared" si="4"/>
        <v>0</v>
      </c>
      <c r="H25" s="10">
        <f t="shared" si="4"/>
        <v>1</v>
      </c>
      <c r="I25" s="10">
        <f t="shared" si="4"/>
        <v>1</v>
      </c>
      <c r="J25" s="34">
        <f t="shared" si="4"/>
        <v>0</v>
      </c>
      <c r="K25" s="34">
        <f t="shared" si="4"/>
        <v>0</v>
      </c>
      <c r="L25" s="34">
        <f t="shared" si="4"/>
        <v>0</v>
      </c>
      <c r="M25" s="34">
        <f t="shared" si="4"/>
        <v>1435330.9</v>
      </c>
      <c r="N25" s="34">
        <f t="shared" si="4"/>
        <v>1435330.9</v>
      </c>
    </row>
    <row r="26" spans="1:22" s="4" customFormat="1" ht="13.5" hidden="1" customHeight="1" x14ac:dyDescent="0.25">
      <c r="A26" s="12">
        <v>1</v>
      </c>
      <c r="B26" s="103" t="s">
        <v>404</v>
      </c>
      <c r="C26" s="158">
        <f>'форма 1'!I26</f>
        <v>240.2</v>
      </c>
      <c r="D26" s="13">
        <f>'форма 1'!N26</f>
        <v>11</v>
      </c>
      <c r="E26" s="14">
        <v>0</v>
      </c>
      <c r="F26" s="14">
        <v>0</v>
      </c>
      <c r="G26" s="14">
        <v>0</v>
      </c>
      <c r="H26" s="14">
        <v>1</v>
      </c>
      <c r="I26" s="8">
        <v>1</v>
      </c>
      <c r="J26" s="15">
        <v>0</v>
      </c>
      <c r="K26" s="15">
        <v>0</v>
      </c>
      <c r="L26" s="15">
        <v>0</v>
      </c>
      <c r="M26" s="9">
        <f>'форма 1'!O26</f>
        <v>1435330.9</v>
      </c>
      <c r="N26" s="11">
        <f>M26</f>
        <v>1435330.9</v>
      </c>
    </row>
    <row r="27" spans="1:22" s="4" customFormat="1" ht="15" x14ac:dyDescent="0.25">
      <c r="A27" s="12">
        <f>A25+1</f>
        <v>4</v>
      </c>
      <c r="B27" s="83" t="s">
        <v>60</v>
      </c>
      <c r="C27" s="65">
        <f>SUM(C28:C28)</f>
        <v>2910.8</v>
      </c>
      <c r="D27" s="66">
        <f>SUM(D28:D28)</f>
        <v>98</v>
      </c>
      <c r="E27" s="67">
        <v>0</v>
      </c>
      <c r="F27" s="67">
        <v>0</v>
      </c>
      <c r="G27" s="67">
        <v>0</v>
      </c>
      <c r="H27" s="67">
        <f>SUM(H28:H28)</f>
        <v>1</v>
      </c>
      <c r="I27" s="8">
        <f>SUM(I28:I28)</f>
        <v>1</v>
      </c>
      <c r="J27" s="68">
        <v>0</v>
      </c>
      <c r="K27" s="68">
        <v>0</v>
      </c>
      <c r="L27" s="68">
        <v>0</v>
      </c>
      <c r="M27" s="68">
        <f>SUM(M28:M28)</f>
        <v>1883231.31</v>
      </c>
      <c r="N27" s="68">
        <f>SUM(N28:N28)</f>
        <v>1883231.31</v>
      </c>
    </row>
    <row r="28" spans="1:22" s="4" customFormat="1" ht="14.1" hidden="1" customHeight="1" x14ac:dyDescent="0.25">
      <c r="A28" s="12">
        <v>1</v>
      </c>
      <c r="B28" s="101" t="s">
        <v>73</v>
      </c>
      <c r="C28" s="158">
        <f>'форма 1'!I28</f>
        <v>2910.8</v>
      </c>
      <c r="D28" s="13">
        <f>'форма 1'!N28</f>
        <v>98</v>
      </c>
      <c r="E28" s="14">
        <v>0</v>
      </c>
      <c r="F28" s="14">
        <v>0</v>
      </c>
      <c r="G28" s="14">
        <v>0</v>
      </c>
      <c r="H28" s="14">
        <v>1</v>
      </c>
      <c r="I28" s="8">
        <v>1</v>
      </c>
      <c r="J28" s="15">
        <v>0</v>
      </c>
      <c r="K28" s="15">
        <v>0</v>
      </c>
      <c r="L28" s="15">
        <v>0</v>
      </c>
      <c r="M28" s="9">
        <f>'форма 1'!O28</f>
        <v>1883231.31</v>
      </c>
      <c r="N28" s="11">
        <f>M28</f>
        <v>1883231.31</v>
      </c>
    </row>
    <row r="29" spans="1:22" s="4" customFormat="1" ht="15" x14ac:dyDescent="0.25">
      <c r="A29" s="12">
        <f>A27+1</f>
        <v>5</v>
      </c>
      <c r="B29" s="83" t="s">
        <v>61</v>
      </c>
      <c r="C29" s="65">
        <f t="shared" ref="C29:N29" si="5">SUM(C30:C31)</f>
        <v>3239.7</v>
      </c>
      <c r="D29" s="66">
        <f t="shared" si="5"/>
        <v>131</v>
      </c>
      <c r="E29" s="67">
        <f t="shared" si="5"/>
        <v>0</v>
      </c>
      <c r="F29" s="67">
        <f t="shared" si="5"/>
        <v>0</v>
      </c>
      <c r="G29" s="67">
        <f t="shared" si="5"/>
        <v>0</v>
      </c>
      <c r="H29" s="67">
        <f t="shared" si="5"/>
        <v>2</v>
      </c>
      <c r="I29" s="8">
        <f t="shared" si="5"/>
        <v>2</v>
      </c>
      <c r="J29" s="68">
        <f t="shared" si="5"/>
        <v>0</v>
      </c>
      <c r="K29" s="68">
        <f t="shared" si="5"/>
        <v>0</v>
      </c>
      <c r="L29" s="68">
        <f t="shared" si="5"/>
        <v>0</v>
      </c>
      <c r="M29" s="68">
        <f t="shared" si="5"/>
        <v>4915560.3</v>
      </c>
      <c r="N29" s="68">
        <f t="shared" si="5"/>
        <v>4915560.3</v>
      </c>
    </row>
    <row r="30" spans="1:22" s="4" customFormat="1" ht="14.1" hidden="1" customHeight="1" x14ac:dyDescent="0.25">
      <c r="A30" s="12">
        <v>1</v>
      </c>
      <c r="B30" s="19" t="s">
        <v>171</v>
      </c>
      <c r="C30" s="3">
        <f>'форма 1'!I30</f>
        <v>2707.7</v>
      </c>
      <c r="D30" s="13">
        <f>'форма 1'!N30</f>
        <v>112</v>
      </c>
      <c r="E30" s="14">
        <v>0</v>
      </c>
      <c r="F30" s="14">
        <v>0</v>
      </c>
      <c r="G30" s="14">
        <v>0</v>
      </c>
      <c r="H30" s="14">
        <v>1</v>
      </c>
      <c r="I30" s="8">
        <v>1</v>
      </c>
      <c r="J30" s="15">
        <v>0</v>
      </c>
      <c r="K30" s="15">
        <v>0</v>
      </c>
      <c r="L30" s="15">
        <v>0</v>
      </c>
      <c r="M30" s="9">
        <f>'форма 1'!O30</f>
        <v>4792923.8</v>
      </c>
      <c r="N30" s="11">
        <f>M30</f>
        <v>4792923.8</v>
      </c>
    </row>
    <row r="31" spans="1:22" s="4" customFormat="1" ht="14.1" hidden="1" customHeight="1" x14ac:dyDescent="0.25">
      <c r="A31" s="12">
        <v>2</v>
      </c>
      <c r="B31" s="19" t="s">
        <v>447</v>
      </c>
      <c r="C31" s="3">
        <f>'форма 1'!I31</f>
        <v>532</v>
      </c>
      <c r="D31" s="13">
        <f>'форма 1'!N31</f>
        <v>19</v>
      </c>
      <c r="E31" s="14">
        <v>0</v>
      </c>
      <c r="F31" s="14">
        <v>0</v>
      </c>
      <c r="G31" s="14">
        <v>0</v>
      </c>
      <c r="H31" s="14">
        <v>1</v>
      </c>
      <c r="I31" s="8">
        <v>1</v>
      </c>
      <c r="J31" s="15">
        <v>0</v>
      </c>
      <c r="K31" s="15">
        <v>0</v>
      </c>
      <c r="L31" s="15">
        <v>0</v>
      </c>
      <c r="M31" s="9">
        <f>'форма 1'!O31</f>
        <v>122636.5</v>
      </c>
      <c r="N31" s="11">
        <f>M31</f>
        <v>122636.5</v>
      </c>
    </row>
    <row r="32" spans="1:22" s="4" customFormat="1" ht="14.25" customHeight="1" x14ac:dyDescent="0.25">
      <c r="A32" s="12">
        <f>A29+1</f>
        <v>6</v>
      </c>
      <c r="B32" s="83" t="s">
        <v>62</v>
      </c>
      <c r="C32" s="65">
        <f>SUM(C33:C72)</f>
        <v>226850.5</v>
      </c>
      <c r="D32" s="66">
        <f t="shared" ref="D32:N32" si="6">SUM(D33:D72)</f>
        <v>7322</v>
      </c>
      <c r="E32" s="66">
        <f t="shared" si="6"/>
        <v>0</v>
      </c>
      <c r="F32" s="66">
        <f t="shared" si="6"/>
        <v>0</v>
      </c>
      <c r="G32" s="66">
        <f t="shared" si="6"/>
        <v>0</v>
      </c>
      <c r="H32" s="66">
        <f t="shared" si="6"/>
        <v>40</v>
      </c>
      <c r="I32" s="66">
        <f t="shared" si="6"/>
        <v>40</v>
      </c>
      <c r="J32" s="65">
        <f t="shared" si="6"/>
        <v>0</v>
      </c>
      <c r="K32" s="65">
        <f t="shared" si="6"/>
        <v>0</v>
      </c>
      <c r="L32" s="65">
        <f t="shared" si="6"/>
        <v>0</v>
      </c>
      <c r="M32" s="65">
        <f t="shared" si="6"/>
        <v>161883353.90000001</v>
      </c>
      <c r="N32" s="65">
        <f t="shared" si="6"/>
        <v>161883353.90000001</v>
      </c>
      <c r="O32" s="79"/>
      <c r="P32" s="79"/>
      <c r="Q32" s="79"/>
      <c r="R32" s="79"/>
      <c r="S32" s="79"/>
      <c r="T32" s="79"/>
      <c r="U32" s="79"/>
      <c r="V32" s="79"/>
    </row>
    <row r="33" spans="1:14" s="4" customFormat="1" ht="14.25" hidden="1" customHeight="1" x14ac:dyDescent="0.25">
      <c r="A33" s="12">
        <v>1</v>
      </c>
      <c r="B33" s="19" t="s">
        <v>75</v>
      </c>
      <c r="C33" s="158">
        <f>'форма 1'!I33</f>
        <v>1328.5</v>
      </c>
      <c r="D33" s="7">
        <f>'форма 1'!N33</f>
        <v>54</v>
      </c>
      <c r="E33" s="14">
        <v>0</v>
      </c>
      <c r="F33" s="14">
        <v>0</v>
      </c>
      <c r="G33" s="14">
        <v>0</v>
      </c>
      <c r="H33" s="14">
        <v>1</v>
      </c>
      <c r="I33" s="8">
        <v>1</v>
      </c>
      <c r="J33" s="15">
        <v>0</v>
      </c>
      <c r="K33" s="15">
        <v>0</v>
      </c>
      <c r="L33" s="15">
        <v>0</v>
      </c>
      <c r="M33" s="9">
        <f>'форма 1'!O33</f>
        <v>4312094.04</v>
      </c>
      <c r="N33" s="11">
        <f t="shared" ref="N33:N72" si="7">M33</f>
        <v>4312094.04</v>
      </c>
    </row>
    <row r="34" spans="1:14" s="4" customFormat="1" ht="14.25" hidden="1" customHeight="1" x14ac:dyDescent="0.25">
      <c r="A34" s="12">
        <f>A33+1</f>
        <v>2</v>
      </c>
      <c r="B34" s="19" t="s">
        <v>559</v>
      </c>
      <c r="C34" s="158">
        <f>'форма 1'!I34</f>
        <v>5856.2</v>
      </c>
      <c r="D34" s="7">
        <f>'форма 1'!N34</f>
        <v>122</v>
      </c>
      <c r="E34" s="14">
        <v>0</v>
      </c>
      <c r="F34" s="14">
        <v>0</v>
      </c>
      <c r="G34" s="14">
        <v>0</v>
      </c>
      <c r="H34" s="14">
        <v>1</v>
      </c>
      <c r="I34" s="8">
        <v>1</v>
      </c>
      <c r="J34" s="15">
        <v>0</v>
      </c>
      <c r="K34" s="15">
        <v>0</v>
      </c>
      <c r="L34" s="15">
        <v>0</v>
      </c>
      <c r="M34" s="9">
        <f>'форма 1'!O34</f>
        <v>145124.4</v>
      </c>
      <c r="N34" s="11">
        <f t="shared" si="7"/>
        <v>145124.4</v>
      </c>
    </row>
    <row r="35" spans="1:14" s="4" customFormat="1" ht="14.25" hidden="1" customHeight="1" x14ac:dyDescent="0.25">
      <c r="A35" s="12">
        <f t="shared" ref="A35:A72" si="8">A34+1</f>
        <v>3</v>
      </c>
      <c r="B35" s="110" t="s">
        <v>76</v>
      </c>
      <c r="C35" s="158">
        <f>'форма 1'!I35</f>
        <v>9858</v>
      </c>
      <c r="D35" s="7">
        <f>'форма 1'!N35</f>
        <v>183</v>
      </c>
      <c r="E35" s="14">
        <v>0</v>
      </c>
      <c r="F35" s="14">
        <v>0</v>
      </c>
      <c r="G35" s="14">
        <v>0</v>
      </c>
      <c r="H35" s="14">
        <v>1</v>
      </c>
      <c r="I35" s="8">
        <v>1</v>
      </c>
      <c r="J35" s="15">
        <v>0</v>
      </c>
      <c r="K35" s="15">
        <v>0</v>
      </c>
      <c r="L35" s="15">
        <v>0</v>
      </c>
      <c r="M35" s="9">
        <f>'форма 1'!O35</f>
        <v>4017902.6</v>
      </c>
      <c r="N35" s="11">
        <f t="shared" si="7"/>
        <v>4017902.6</v>
      </c>
    </row>
    <row r="36" spans="1:14" s="4" customFormat="1" ht="14.25" hidden="1" customHeight="1" x14ac:dyDescent="0.25">
      <c r="A36" s="12">
        <f t="shared" si="8"/>
        <v>4</v>
      </c>
      <c r="B36" s="19" t="s">
        <v>534</v>
      </c>
      <c r="C36" s="158">
        <f>'форма 1'!I36</f>
        <v>5062.2</v>
      </c>
      <c r="D36" s="7">
        <f>'форма 1'!N36</f>
        <v>100</v>
      </c>
      <c r="E36" s="14">
        <v>0</v>
      </c>
      <c r="F36" s="14">
        <v>0</v>
      </c>
      <c r="G36" s="14">
        <v>0</v>
      </c>
      <c r="H36" s="14">
        <v>1</v>
      </c>
      <c r="I36" s="8">
        <v>1</v>
      </c>
      <c r="J36" s="15">
        <v>0</v>
      </c>
      <c r="K36" s="15">
        <v>0</v>
      </c>
      <c r="L36" s="15">
        <v>0</v>
      </c>
      <c r="M36" s="9">
        <f>'форма 1'!O36</f>
        <v>162826.19</v>
      </c>
      <c r="N36" s="11">
        <f t="shared" si="7"/>
        <v>162826.19</v>
      </c>
    </row>
    <row r="37" spans="1:14" s="4" customFormat="1" ht="14.25" hidden="1" customHeight="1" x14ac:dyDescent="0.25">
      <c r="A37" s="12">
        <f t="shared" si="8"/>
        <v>5</v>
      </c>
      <c r="B37" s="110" t="s">
        <v>77</v>
      </c>
      <c r="C37" s="158">
        <f>'форма 1'!I37</f>
        <v>4510.8999999999996</v>
      </c>
      <c r="D37" s="7">
        <f>'форма 1'!N37</f>
        <v>110</v>
      </c>
      <c r="E37" s="14">
        <v>0</v>
      </c>
      <c r="F37" s="14">
        <v>0</v>
      </c>
      <c r="G37" s="14">
        <v>0</v>
      </c>
      <c r="H37" s="14">
        <v>1</v>
      </c>
      <c r="I37" s="8">
        <v>1</v>
      </c>
      <c r="J37" s="15">
        <v>0</v>
      </c>
      <c r="K37" s="15">
        <v>0</v>
      </c>
      <c r="L37" s="15">
        <v>0</v>
      </c>
      <c r="M37" s="9">
        <f>'форма 1'!O37</f>
        <v>4862693.74</v>
      </c>
      <c r="N37" s="11">
        <f t="shared" si="7"/>
        <v>4862693.74</v>
      </c>
    </row>
    <row r="38" spans="1:14" s="4" customFormat="1" ht="14.25" hidden="1" customHeight="1" x14ac:dyDescent="0.25">
      <c r="A38" s="12">
        <f t="shared" si="8"/>
        <v>6</v>
      </c>
      <c r="B38" s="110" t="s">
        <v>78</v>
      </c>
      <c r="C38" s="158">
        <f>'форма 1'!I38</f>
        <v>3271.95</v>
      </c>
      <c r="D38" s="7">
        <f>'форма 1'!N38</f>
        <v>81</v>
      </c>
      <c r="E38" s="14">
        <v>0</v>
      </c>
      <c r="F38" s="14">
        <v>0</v>
      </c>
      <c r="G38" s="14">
        <v>0</v>
      </c>
      <c r="H38" s="14">
        <v>1</v>
      </c>
      <c r="I38" s="8">
        <v>1</v>
      </c>
      <c r="J38" s="15">
        <v>0</v>
      </c>
      <c r="K38" s="15">
        <v>0</v>
      </c>
      <c r="L38" s="15">
        <v>0</v>
      </c>
      <c r="M38" s="9">
        <f>'форма 1'!O38</f>
        <v>5342521.6100000003</v>
      </c>
      <c r="N38" s="11">
        <f t="shared" si="7"/>
        <v>5342521.6100000003</v>
      </c>
    </row>
    <row r="39" spans="1:14" s="4" customFormat="1" ht="14.25" hidden="1" customHeight="1" x14ac:dyDescent="0.25">
      <c r="A39" s="12">
        <f t="shared" si="8"/>
        <v>7</v>
      </c>
      <c r="B39" s="19" t="s">
        <v>535</v>
      </c>
      <c r="C39" s="158">
        <f>'форма 1'!I39</f>
        <v>5322.5</v>
      </c>
      <c r="D39" s="7">
        <f>'форма 1'!N39</f>
        <v>132</v>
      </c>
      <c r="E39" s="14">
        <v>0</v>
      </c>
      <c r="F39" s="14">
        <v>0</v>
      </c>
      <c r="G39" s="14">
        <v>0</v>
      </c>
      <c r="H39" s="14">
        <v>1</v>
      </c>
      <c r="I39" s="8">
        <v>1</v>
      </c>
      <c r="J39" s="15">
        <v>0</v>
      </c>
      <c r="K39" s="15">
        <v>0</v>
      </c>
      <c r="L39" s="15">
        <v>0</v>
      </c>
      <c r="M39" s="9">
        <f>'форма 1'!O39</f>
        <v>7969827.7599999998</v>
      </c>
      <c r="N39" s="11">
        <f t="shared" si="7"/>
        <v>7969827.7599999998</v>
      </c>
    </row>
    <row r="40" spans="1:14" s="4" customFormat="1" ht="14.25" hidden="1" customHeight="1" x14ac:dyDescent="0.25">
      <c r="A40" s="12">
        <f t="shared" si="8"/>
        <v>8</v>
      </c>
      <c r="B40" s="19" t="s">
        <v>536</v>
      </c>
      <c r="C40" s="158">
        <f>'форма 1'!I40</f>
        <v>30456.9</v>
      </c>
      <c r="D40" s="7">
        <f>'форма 1'!N40</f>
        <v>952</v>
      </c>
      <c r="E40" s="14">
        <v>0</v>
      </c>
      <c r="F40" s="14">
        <v>0</v>
      </c>
      <c r="G40" s="14">
        <v>0</v>
      </c>
      <c r="H40" s="14">
        <v>1</v>
      </c>
      <c r="I40" s="8">
        <v>1</v>
      </c>
      <c r="J40" s="15">
        <v>0</v>
      </c>
      <c r="K40" s="15">
        <v>0</v>
      </c>
      <c r="L40" s="15">
        <v>0</v>
      </c>
      <c r="M40" s="9">
        <f>'форма 1'!O40</f>
        <v>19575062.09</v>
      </c>
      <c r="N40" s="11">
        <f t="shared" si="7"/>
        <v>19575062.09</v>
      </c>
    </row>
    <row r="41" spans="1:14" s="4" customFormat="1" ht="15" hidden="1" customHeight="1" x14ac:dyDescent="0.25">
      <c r="A41" s="12">
        <f t="shared" si="8"/>
        <v>9</v>
      </c>
      <c r="B41" s="19" t="s">
        <v>74</v>
      </c>
      <c r="C41" s="158">
        <f>'форма 1'!I41</f>
        <v>968.1</v>
      </c>
      <c r="D41" s="7">
        <f>'форма 1'!N41</f>
        <v>45</v>
      </c>
      <c r="E41" s="14">
        <v>0</v>
      </c>
      <c r="F41" s="14">
        <v>0</v>
      </c>
      <c r="G41" s="14">
        <v>0</v>
      </c>
      <c r="H41" s="14">
        <v>1</v>
      </c>
      <c r="I41" s="8">
        <v>1</v>
      </c>
      <c r="J41" s="15">
        <v>0</v>
      </c>
      <c r="K41" s="15">
        <v>0</v>
      </c>
      <c r="L41" s="15">
        <v>0</v>
      </c>
      <c r="M41" s="9">
        <f>'форма 1'!O41</f>
        <v>4169372.1</v>
      </c>
      <c r="N41" s="11">
        <f t="shared" si="7"/>
        <v>4169372.1</v>
      </c>
    </row>
    <row r="42" spans="1:14" s="4" customFormat="1" ht="15.75" hidden="1" customHeight="1" x14ac:dyDescent="0.25">
      <c r="A42" s="12">
        <f t="shared" si="8"/>
        <v>10</v>
      </c>
      <c r="B42" s="110" t="s">
        <v>168</v>
      </c>
      <c r="C42" s="158">
        <f>'форма 1'!I42</f>
        <v>3415</v>
      </c>
      <c r="D42" s="7">
        <f>'форма 1'!N42</f>
        <v>105</v>
      </c>
      <c r="E42" s="14">
        <v>0</v>
      </c>
      <c r="F42" s="14">
        <v>0</v>
      </c>
      <c r="G42" s="14">
        <v>0</v>
      </c>
      <c r="H42" s="14">
        <v>1</v>
      </c>
      <c r="I42" s="8">
        <v>1</v>
      </c>
      <c r="J42" s="15">
        <v>0</v>
      </c>
      <c r="K42" s="15">
        <v>0</v>
      </c>
      <c r="L42" s="15">
        <v>0</v>
      </c>
      <c r="M42" s="9">
        <f>'форма 1'!O42</f>
        <v>97826.4</v>
      </c>
      <c r="N42" s="11">
        <f t="shared" si="7"/>
        <v>97826.4</v>
      </c>
    </row>
    <row r="43" spans="1:14" s="4" customFormat="1" ht="15.75" hidden="1" customHeight="1" x14ac:dyDescent="0.25">
      <c r="A43" s="12">
        <f t="shared" si="8"/>
        <v>11</v>
      </c>
      <c r="B43" s="110" t="s">
        <v>79</v>
      </c>
      <c r="C43" s="158">
        <f>'форма 1'!I43</f>
        <v>3421</v>
      </c>
      <c r="D43" s="7">
        <f>'форма 1'!N43</f>
        <v>94</v>
      </c>
      <c r="E43" s="14">
        <v>0</v>
      </c>
      <c r="F43" s="14">
        <v>0</v>
      </c>
      <c r="G43" s="14">
        <v>0</v>
      </c>
      <c r="H43" s="14">
        <v>1</v>
      </c>
      <c r="I43" s="8">
        <v>1</v>
      </c>
      <c r="J43" s="15">
        <v>0</v>
      </c>
      <c r="K43" s="15">
        <v>0</v>
      </c>
      <c r="L43" s="15">
        <v>0</v>
      </c>
      <c r="M43" s="9">
        <f>'форма 1'!O43</f>
        <v>3648652.51</v>
      </c>
      <c r="N43" s="11">
        <f t="shared" si="7"/>
        <v>3648652.51</v>
      </c>
    </row>
    <row r="44" spans="1:14" s="4" customFormat="1" ht="15.75" hidden="1" customHeight="1" x14ac:dyDescent="0.25">
      <c r="A44" s="12">
        <f t="shared" si="8"/>
        <v>12</v>
      </c>
      <c r="B44" s="110" t="s">
        <v>80</v>
      </c>
      <c r="C44" s="158">
        <f>'форма 1'!I44</f>
        <v>3421</v>
      </c>
      <c r="D44" s="7">
        <f>'форма 1'!N44</f>
        <v>96</v>
      </c>
      <c r="E44" s="14">
        <v>0</v>
      </c>
      <c r="F44" s="14">
        <v>0</v>
      </c>
      <c r="G44" s="14">
        <v>0</v>
      </c>
      <c r="H44" s="14">
        <v>1</v>
      </c>
      <c r="I44" s="8">
        <v>1</v>
      </c>
      <c r="J44" s="15">
        <v>0</v>
      </c>
      <c r="K44" s="15">
        <v>0</v>
      </c>
      <c r="L44" s="15">
        <v>0</v>
      </c>
      <c r="M44" s="9">
        <f>'форма 1'!O44</f>
        <v>2552093.58</v>
      </c>
      <c r="N44" s="11">
        <f t="shared" si="7"/>
        <v>2552093.58</v>
      </c>
    </row>
    <row r="45" spans="1:14" s="4" customFormat="1" ht="15.75" hidden="1" customHeight="1" x14ac:dyDescent="0.25">
      <c r="A45" s="12">
        <f t="shared" si="8"/>
        <v>13</v>
      </c>
      <c r="B45" s="110" t="s">
        <v>395</v>
      </c>
      <c r="C45" s="158">
        <f>'форма 1'!I45</f>
        <v>2730.6</v>
      </c>
      <c r="D45" s="7">
        <f>'форма 1'!N45</f>
        <v>119</v>
      </c>
      <c r="E45" s="14">
        <v>0</v>
      </c>
      <c r="F45" s="14">
        <v>0</v>
      </c>
      <c r="G45" s="14">
        <v>0</v>
      </c>
      <c r="H45" s="14">
        <v>1</v>
      </c>
      <c r="I45" s="8">
        <v>1</v>
      </c>
      <c r="J45" s="15">
        <v>0</v>
      </c>
      <c r="K45" s="15">
        <v>0</v>
      </c>
      <c r="L45" s="15">
        <v>0</v>
      </c>
      <c r="M45" s="9">
        <f>'форма 1'!O45</f>
        <v>6783871.54</v>
      </c>
      <c r="N45" s="11">
        <f t="shared" si="7"/>
        <v>6783871.54</v>
      </c>
    </row>
    <row r="46" spans="1:14" s="4" customFormat="1" ht="16.5" hidden="1" customHeight="1" x14ac:dyDescent="0.25">
      <c r="A46" s="12">
        <f t="shared" si="8"/>
        <v>14</v>
      </c>
      <c r="B46" s="110" t="s">
        <v>81</v>
      </c>
      <c r="C46" s="158">
        <f>'форма 1'!I46</f>
        <v>977.9</v>
      </c>
      <c r="D46" s="7">
        <f>'форма 1'!N46</f>
        <v>46</v>
      </c>
      <c r="E46" s="14">
        <v>0</v>
      </c>
      <c r="F46" s="14">
        <v>0</v>
      </c>
      <c r="G46" s="14">
        <v>0</v>
      </c>
      <c r="H46" s="14">
        <v>1</v>
      </c>
      <c r="I46" s="8">
        <v>1</v>
      </c>
      <c r="J46" s="15">
        <v>0</v>
      </c>
      <c r="K46" s="15">
        <v>0</v>
      </c>
      <c r="L46" s="15">
        <v>0</v>
      </c>
      <c r="M46" s="9">
        <f>'форма 1'!O46</f>
        <v>1273105.2</v>
      </c>
      <c r="N46" s="11">
        <f t="shared" si="7"/>
        <v>1273105.2</v>
      </c>
    </row>
    <row r="47" spans="1:14" s="4" customFormat="1" ht="14.25" hidden="1" customHeight="1" x14ac:dyDescent="0.25">
      <c r="A47" s="12">
        <f t="shared" si="8"/>
        <v>15</v>
      </c>
      <c r="B47" s="19" t="s">
        <v>537</v>
      </c>
      <c r="C47" s="158">
        <f>'форма 1'!I47</f>
        <v>6843.8</v>
      </c>
      <c r="D47" s="7">
        <f>'форма 1'!N47</f>
        <v>183</v>
      </c>
      <c r="E47" s="14">
        <v>0</v>
      </c>
      <c r="F47" s="14">
        <v>0</v>
      </c>
      <c r="G47" s="14">
        <v>0</v>
      </c>
      <c r="H47" s="14">
        <v>1</v>
      </c>
      <c r="I47" s="8">
        <v>1</v>
      </c>
      <c r="J47" s="15">
        <v>0</v>
      </c>
      <c r="K47" s="15">
        <v>0</v>
      </c>
      <c r="L47" s="15">
        <v>0</v>
      </c>
      <c r="M47" s="9">
        <f>'форма 1'!O47</f>
        <v>401231</v>
      </c>
      <c r="N47" s="11">
        <f t="shared" si="7"/>
        <v>401231</v>
      </c>
    </row>
    <row r="48" spans="1:14" s="4" customFormat="1" ht="16.5" hidden="1" customHeight="1" x14ac:dyDescent="0.25">
      <c r="A48" s="12">
        <f t="shared" si="8"/>
        <v>16</v>
      </c>
      <c r="B48" s="110" t="s">
        <v>82</v>
      </c>
      <c r="C48" s="158">
        <f>'форма 1'!I48</f>
        <v>7404</v>
      </c>
      <c r="D48" s="7">
        <f>'форма 1'!N48</f>
        <v>233</v>
      </c>
      <c r="E48" s="14">
        <v>0</v>
      </c>
      <c r="F48" s="14">
        <v>0</v>
      </c>
      <c r="G48" s="14">
        <v>0</v>
      </c>
      <c r="H48" s="14">
        <v>1</v>
      </c>
      <c r="I48" s="8">
        <v>1</v>
      </c>
      <c r="J48" s="15">
        <v>0</v>
      </c>
      <c r="K48" s="15">
        <v>0</v>
      </c>
      <c r="L48" s="15">
        <v>0</v>
      </c>
      <c r="M48" s="9">
        <f>'форма 1'!O48</f>
        <v>8026635.1500000004</v>
      </c>
      <c r="N48" s="11">
        <f t="shared" si="7"/>
        <v>8026635.1500000004</v>
      </c>
    </row>
    <row r="49" spans="1:14" s="4" customFormat="1" ht="17.25" hidden="1" customHeight="1" x14ac:dyDescent="0.25">
      <c r="A49" s="12">
        <f t="shared" si="8"/>
        <v>17</v>
      </c>
      <c r="B49" s="178" t="s">
        <v>83</v>
      </c>
      <c r="C49" s="158">
        <f>'форма 1'!I49</f>
        <v>1203.5</v>
      </c>
      <c r="D49" s="7">
        <f>'форма 1'!N49</f>
        <v>34</v>
      </c>
      <c r="E49" s="14">
        <v>0</v>
      </c>
      <c r="F49" s="14">
        <v>0</v>
      </c>
      <c r="G49" s="14">
        <v>0</v>
      </c>
      <c r="H49" s="14">
        <v>1</v>
      </c>
      <c r="I49" s="8">
        <v>1</v>
      </c>
      <c r="J49" s="15">
        <v>0</v>
      </c>
      <c r="K49" s="15">
        <v>0</v>
      </c>
      <c r="L49" s="15">
        <v>0</v>
      </c>
      <c r="M49" s="9">
        <f>'форма 1'!O49</f>
        <v>3319611</v>
      </c>
      <c r="N49" s="11">
        <f t="shared" si="7"/>
        <v>3319611</v>
      </c>
    </row>
    <row r="50" spans="1:14" s="4" customFormat="1" ht="14.25" hidden="1" customHeight="1" x14ac:dyDescent="0.25">
      <c r="A50" s="12">
        <f t="shared" si="8"/>
        <v>18</v>
      </c>
      <c r="B50" s="19" t="s">
        <v>560</v>
      </c>
      <c r="C50" s="158">
        <f>'форма 1'!I50</f>
        <v>15854</v>
      </c>
      <c r="D50" s="7">
        <f>'форма 1'!N50</f>
        <v>501</v>
      </c>
      <c r="E50" s="14">
        <v>0</v>
      </c>
      <c r="F50" s="14">
        <v>0</v>
      </c>
      <c r="G50" s="14">
        <v>0</v>
      </c>
      <c r="H50" s="14">
        <v>1</v>
      </c>
      <c r="I50" s="8">
        <v>1</v>
      </c>
      <c r="J50" s="15">
        <v>0</v>
      </c>
      <c r="K50" s="15">
        <v>0</v>
      </c>
      <c r="L50" s="15">
        <v>0</v>
      </c>
      <c r="M50" s="9">
        <f>'форма 1'!O50</f>
        <v>9791408.0500000007</v>
      </c>
      <c r="N50" s="11">
        <f t="shared" si="7"/>
        <v>9791408.0500000007</v>
      </c>
    </row>
    <row r="51" spans="1:14" s="4" customFormat="1" ht="14.25" hidden="1" customHeight="1" x14ac:dyDescent="0.25">
      <c r="A51" s="12">
        <f t="shared" si="8"/>
        <v>19</v>
      </c>
      <c r="B51" s="19" t="s">
        <v>854</v>
      </c>
      <c r="C51" s="158">
        <f>'форма 1'!I51</f>
        <v>17467.599999999999</v>
      </c>
      <c r="D51" s="7">
        <f>'форма 1'!N51</f>
        <v>573</v>
      </c>
      <c r="E51" s="14">
        <v>0</v>
      </c>
      <c r="F51" s="14">
        <v>0</v>
      </c>
      <c r="G51" s="14">
        <v>0</v>
      </c>
      <c r="H51" s="14">
        <v>1</v>
      </c>
      <c r="I51" s="8">
        <v>1</v>
      </c>
      <c r="J51" s="15">
        <v>0</v>
      </c>
      <c r="K51" s="15">
        <v>0</v>
      </c>
      <c r="L51" s="15">
        <v>0</v>
      </c>
      <c r="M51" s="9">
        <f>'форма 1'!O51</f>
        <v>10472352</v>
      </c>
      <c r="N51" s="11">
        <f>M51</f>
        <v>10472352</v>
      </c>
    </row>
    <row r="52" spans="1:14" s="4" customFormat="1" ht="14.25" hidden="1" customHeight="1" x14ac:dyDescent="0.25">
      <c r="A52" s="12">
        <f t="shared" si="8"/>
        <v>20</v>
      </c>
      <c r="B52" s="19" t="s">
        <v>541</v>
      </c>
      <c r="C52" s="158">
        <f>'форма 1'!I52</f>
        <v>6041.6</v>
      </c>
      <c r="D52" s="7">
        <f>'форма 1'!N52</f>
        <v>209</v>
      </c>
      <c r="E52" s="14">
        <v>0</v>
      </c>
      <c r="F52" s="14">
        <v>0</v>
      </c>
      <c r="G52" s="14">
        <v>0</v>
      </c>
      <c r="H52" s="14">
        <v>1</v>
      </c>
      <c r="I52" s="8">
        <v>1</v>
      </c>
      <c r="J52" s="15">
        <v>0</v>
      </c>
      <c r="K52" s="15">
        <v>0</v>
      </c>
      <c r="L52" s="15">
        <v>0</v>
      </c>
      <c r="M52" s="9">
        <f>'форма 1'!O52</f>
        <v>208256.4</v>
      </c>
      <c r="N52" s="11">
        <f>M52</f>
        <v>208256.4</v>
      </c>
    </row>
    <row r="53" spans="1:14" s="4" customFormat="1" ht="18" hidden="1" customHeight="1" x14ac:dyDescent="0.25">
      <c r="A53" s="12">
        <f t="shared" si="8"/>
        <v>21</v>
      </c>
      <c r="B53" s="110" t="s">
        <v>84</v>
      </c>
      <c r="C53" s="158">
        <f>'форма 1'!I53</f>
        <v>1004.9</v>
      </c>
      <c r="D53" s="7">
        <f>'форма 1'!N53</f>
        <v>29</v>
      </c>
      <c r="E53" s="14">
        <v>0</v>
      </c>
      <c r="F53" s="14">
        <v>0</v>
      </c>
      <c r="G53" s="14">
        <v>0</v>
      </c>
      <c r="H53" s="14">
        <v>1</v>
      </c>
      <c r="I53" s="8">
        <v>1</v>
      </c>
      <c r="J53" s="15">
        <v>0</v>
      </c>
      <c r="K53" s="15">
        <v>0</v>
      </c>
      <c r="L53" s="15">
        <v>0</v>
      </c>
      <c r="M53" s="9">
        <f>'форма 1'!O53</f>
        <v>2642858.5</v>
      </c>
      <c r="N53" s="11">
        <f t="shared" si="7"/>
        <v>2642858.5</v>
      </c>
    </row>
    <row r="54" spans="1:14" s="4" customFormat="1" ht="14.25" hidden="1" customHeight="1" x14ac:dyDescent="0.25">
      <c r="A54" s="12">
        <f t="shared" si="8"/>
        <v>22</v>
      </c>
      <c r="B54" s="19" t="s">
        <v>542</v>
      </c>
      <c r="C54" s="158">
        <f>'форма 1'!I54</f>
        <v>6049.4</v>
      </c>
      <c r="D54" s="7">
        <f>'форма 1'!N54</f>
        <v>192</v>
      </c>
      <c r="E54" s="14">
        <v>0</v>
      </c>
      <c r="F54" s="14">
        <v>0</v>
      </c>
      <c r="G54" s="14">
        <v>0</v>
      </c>
      <c r="H54" s="14">
        <v>1</v>
      </c>
      <c r="I54" s="8">
        <v>1</v>
      </c>
      <c r="J54" s="15">
        <v>0</v>
      </c>
      <c r="K54" s="15">
        <v>0</v>
      </c>
      <c r="L54" s="15">
        <v>0</v>
      </c>
      <c r="M54" s="9">
        <f>'форма 1'!O54</f>
        <v>208083.6</v>
      </c>
      <c r="N54" s="11">
        <f t="shared" si="7"/>
        <v>208083.6</v>
      </c>
    </row>
    <row r="55" spans="1:14" s="4" customFormat="1" ht="18" hidden="1" customHeight="1" x14ac:dyDescent="0.25">
      <c r="A55" s="12">
        <f t="shared" si="8"/>
        <v>23</v>
      </c>
      <c r="B55" s="110" t="s">
        <v>85</v>
      </c>
      <c r="C55" s="158">
        <f>'форма 1'!I55</f>
        <v>913.2</v>
      </c>
      <c r="D55" s="7">
        <f>'форма 1'!N55</f>
        <v>9</v>
      </c>
      <c r="E55" s="14">
        <v>0</v>
      </c>
      <c r="F55" s="14">
        <v>0</v>
      </c>
      <c r="G55" s="14">
        <v>0</v>
      </c>
      <c r="H55" s="14">
        <v>1</v>
      </c>
      <c r="I55" s="8">
        <v>1</v>
      </c>
      <c r="J55" s="15">
        <v>0</v>
      </c>
      <c r="K55" s="15">
        <v>0</v>
      </c>
      <c r="L55" s="15">
        <v>0</v>
      </c>
      <c r="M55" s="9">
        <f>'форма 1'!O55</f>
        <v>2889196.05</v>
      </c>
      <c r="N55" s="11">
        <f t="shared" si="7"/>
        <v>2889196.05</v>
      </c>
    </row>
    <row r="56" spans="1:14" s="4" customFormat="1" ht="17.25" hidden="1" customHeight="1" x14ac:dyDescent="0.25">
      <c r="A56" s="12">
        <f t="shared" si="8"/>
        <v>24</v>
      </c>
      <c r="B56" s="178" t="s">
        <v>86</v>
      </c>
      <c r="C56" s="6">
        <f>'форма 1'!I56</f>
        <v>1200.3</v>
      </c>
      <c r="D56" s="7">
        <f>'форма 1'!N56</f>
        <v>32</v>
      </c>
      <c r="E56" s="14">
        <v>0</v>
      </c>
      <c r="F56" s="14">
        <v>0</v>
      </c>
      <c r="G56" s="14">
        <v>0</v>
      </c>
      <c r="H56" s="14">
        <v>1</v>
      </c>
      <c r="I56" s="8">
        <v>1</v>
      </c>
      <c r="J56" s="15">
        <v>0</v>
      </c>
      <c r="K56" s="15">
        <v>0</v>
      </c>
      <c r="L56" s="15">
        <v>0</v>
      </c>
      <c r="M56" s="9">
        <f>'форма 1'!O56</f>
        <v>3279902.91</v>
      </c>
      <c r="N56" s="11">
        <f t="shared" si="7"/>
        <v>3279902.91</v>
      </c>
    </row>
    <row r="57" spans="1:14" s="4" customFormat="1" ht="14.25" hidden="1" customHeight="1" x14ac:dyDescent="0.25">
      <c r="A57" s="12">
        <f t="shared" si="8"/>
        <v>25</v>
      </c>
      <c r="B57" s="19" t="s">
        <v>543</v>
      </c>
      <c r="C57" s="158">
        <f>'форма 1'!I57</f>
        <v>2567.3000000000002</v>
      </c>
      <c r="D57" s="7">
        <f>'форма 1'!N57</f>
        <v>78</v>
      </c>
      <c r="E57" s="14">
        <v>0</v>
      </c>
      <c r="F57" s="14">
        <v>0</v>
      </c>
      <c r="G57" s="14">
        <v>0</v>
      </c>
      <c r="H57" s="14">
        <v>1</v>
      </c>
      <c r="I57" s="8">
        <v>1</v>
      </c>
      <c r="J57" s="15">
        <v>0</v>
      </c>
      <c r="K57" s="15">
        <v>0</v>
      </c>
      <c r="L57" s="15">
        <v>0</v>
      </c>
      <c r="M57" s="9">
        <f>'форма 1'!O57</f>
        <v>125815.03</v>
      </c>
      <c r="N57" s="11">
        <f t="shared" si="7"/>
        <v>125815.03</v>
      </c>
    </row>
    <row r="58" spans="1:14" s="4" customFormat="1" ht="16.5" hidden="1" customHeight="1" x14ac:dyDescent="0.25">
      <c r="A58" s="12">
        <f t="shared" si="8"/>
        <v>26</v>
      </c>
      <c r="B58" s="110" t="s">
        <v>87</v>
      </c>
      <c r="C58" s="158">
        <f>'форма 1'!I58</f>
        <v>1799.8</v>
      </c>
      <c r="D58" s="7">
        <f>'форма 1'!N58</f>
        <v>68</v>
      </c>
      <c r="E58" s="14">
        <v>0</v>
      </c>
      <c r="F58" s="14">
        <v>0</v>
      </c>
      <c r="G58" s="14">
        <v>0</v>
      </c>
      <c r="H58" s="14">
        <v>1</v>
      </c>
      <c r="I58" s="8">
        <v>1</v>
      </c>
      <c r="J58" s="15">
        <v>0</v>
      </c>
      <c r="K58" s="15">
        <v>0</v>
      </c>
      <c r="L58" s="15">
        <v>0</v>
      </c>
      <c r="M58" s="9">
        <f>'форма 1'!O58</f>
        <v>5025259.7300000004</v>
      </c>
      <c r="N58" s="11">
        <f t="shared" si="7"/>
        <v>5025259.7300000004</v>
      </c>
    </row>
    <row r="59" spans="1:14" s="4" customFormat="1" ht="14.25" hidden="1" customHeight="1" x14ac:dyDescent="0.25">
      <c r="A59" s="12">
        <f t="shared" si="8"/>
        <v>27</v>
      </c>
      <c r="B59" s="19" t="s">
        <v>544</v>
      </c>
      <c r="C59" s="158">
        <f>'форма 1'!I59</f>
        <v>5780.43</v>
      </c>
      <c r="D59" s="7">
        <f>'форма 1'!N59</f>
        <v>235</v>
      </c>
      <c r="E59" s="14">
        <v>0</v>
      </c>
      <c r="F59" s="14">
        <v>0</v>
      </c>
      <c r="G59" s="14">
        <v>0</v>
      </c>
      <c r="H59" s="14">
        <v>1</v>
      </c>
      <c r="I59" s="8">
        <v>1</v>
      </c>
      <c r="J59" s="15">
        <v>0</v>
      </c>
      <c r="K59" s="15">
        <v>0</v>
      </c>
      <c r="L59" s="15">
        <v>0</v>
      </c>
      <c r="M59" s="9">
        <f>'форма 1'!O59</f>
        <v>308444.15999999997</v>
      </c>
      <c r="N59" s="11">
        <f t="shared" si="7"/>
        <v>308444.15999999997</v>
      </c>
    </row>
    <row r="60" spans="1:14" s="4" customFormat="1" ht="14.25" hidden="1" customHeight="1" x14ac:dyDescent="0.25">
      <c r="A60" s="12">
        <f t="shared" si="8"/>
        <v>28</v>
      </c>
      <c r="B60" s="19" t="s">
        <v>545</v>
      </c>
      <c r="C60" s="158">
        <f>'форма 1'!I60</f>
        <v>5918.67</v>
      </c>
      <c r="D60" s="7">
        <f>'форма 1'!N60</f>
        <v>242</v>
      </c>
      <c r="E60" s="14">
        <v>0</v>
      </c>
      <c r="F60" s="14">
        <v>0</v>
      </c>
      <c r="G60" s="14">
        <v>0</v>
      </c>
      <c r="H60" s="14">
        <v>1</v>
      </c>
      <c r="I60" s="8">
        <v>1</v>
      </c>
      <c r="J60" s="15">
        <v>0</v>
      </c>
      <c r="K60" s="15">
        <v>0</v>
      </c>
      <c r="L60" s="15">
        <v>0</v>
      </c>
      <c r="M60" s="9">
        <f>'форма 1'!O60</f>
        <v>313406.71999999997</v>
      </c>
      <c r="N60" s="11">
        <f t="shared" si="7"/>
        <v>313406.71999999997</v>
      </c>
    </row>
    <row r="61" spans="1:14" s="4" customFormat="1" ht="14.25" hidden="1" customHeight="1" x14ac:dyDescent="0.25">
      <c r="A61" s="12">
        <f t="shared" si="8"/>
        <v>29</v>
      </c>
      <c r="B61" s="19" t="s">
        <v>855</v>
      </c>
      <c r="C61" s="158">
        <f>'форма 1'!I61</f>
        <v>10498.1</v>
      </c>
      <c r="D61" s="7">
        <f>'форма 1'!N61</f>
        <v>452</v>
      </c>
      <c r="E61" s="14">
        <v>0</v>
      </c>
      <c r="F61" s="14">
        <v>0</v>
      </c>
      <c r="G61" s="14">
        <v>0</v>
      </c>
      <c r="H61" s="14">
        <v>1</v>
      </c>
      <c r="I61" s="8">
        <v>1</v>
      </c>
      <c r="J61" s="15">
        <v>0</v>
      </c>
      <c r="K61" s="15">
        <v>0</v>
      </c>
      <c r="L61" s="15">
        <v>0</v>
      </c>
      <c r="M61" s="9">
        <f>'форма 1'!O61</f>
        <v>8726960</v>
      </c>
      <c r="N61" s="11">
        <f>M61</f>
        <v>8726960</v>
      </c>
    </row>
    <row r="62" spans="1:14" s="4" customFormat="1" ht="14.25" hidden="1" customHeight="1" x14ac:dyDescent="0.25">
      <c r="A62" s="12">
        <f t="shared" si="8"/>
        <v>30</v>
      </c>
      <c r="B62" s="19" t="s">
        <v>546</v>
      </c>
      <c r="C62" s="158">
        <f>'форма 1'!I62</f>
        <v>3643.4</v>
      </c>
      <c r="D62" s="7">
        <f>'форма 1'!N62</f>
        <v>101</v>
      </c>
      <c r="E62" s="14">
        <v>0</v>
      </c>
      <c r="F62" s="14">
        <v>0</v>
      </c>
      <c r="G62" s="14">
        <v>0</v>
      </c>
      <c r="H62" s="14">
        <v>1</v>
      </c>
      <c r="I62" s="8">
        <v>1</v>
      </c>
      <c r="J62" s="15">
        <v>0</v>
      </c>
      <c r="K62" s="15">
        <v>0</v>
      </c>
      <c r="L62" s="15">
        <v>0</v>
      </c>
      <c r="M62" s="9">
        <f>'форма 1'!O62</f>
        <v>7605536.8399999999</v>
      </c>
      <c r="N62" s="11">
        <f t="shared" si="7"/>
        <v>7605536.8399999999</v>
      </c>
    </row>
    <row r="63" spans="1:14" s="4" customFormat="1" ht="16.5" hidden="1" customHeight="1" x14ac:dyDescent="0.25">
      <c r="A63" s="12">
        <f t="shared" si="8"/>
        <v>31</v>
      </c>
      <c r="B63" s="178" t="s">
        <v>88</v>
      </c>
      <c r="C63" s="158">
        <f>'форма 1'!I63</f>
        <v>909.3</v>
      </c>
      <c r="D63" s="7">
        <f>'форма 1'!N63</f>
        <v>26</v>
      </c>
      <c r="E63" s="14">
        <v>0</v>
      </c>
      <c r="F63" s="14">
        <v>0</v>
      </c>
      <c r="G63" s="14">
        <v>0</v>
      </c>
      <c r="H63" s="14">
        <v>1</v>
      </c>
      <c r="I63" s="8">
        <v>1</v>
      </c>
      <c r="J63" s="15">
        <v>0</v>
      </c>
      <c r="K63" s="15">
        <v>0</v>
      </c>
      <c r="L63" s="15">
        <v>0</v>
      </c>
      <c r="M63" s="9">
        <f>'форма 1'!O63</f>
        <v>3086800.55</v>
      </c>
      <c r="N63" s="11">
        <f t="shared" si="7"/>
        <v>3086800.55</v>
      </c>
    </row>
    <row r="64" spans="1:14" s="4" customFormat="1" ht="14.25" hidden="1" customHeight="1" x14ac:dyDescent="0.25">
      <c r="A64" s="12">
        <f t="shared" si="8"/>
        <v>32</v>
      </c>
      <c r="B64" s="19" t="s">
        <v>547</v>
      </c>
      <c r="C64" s="158">
        <f>'форма 1'!I64</f>
        <v>13108.4</v>
      </c>
      <c r="D64" s="7">
        <f>'форма 1'!N64</f>
        <v>448</v>
      </c>
      <c r="E64" s="14">
        <v>0</v>
      </c>
      <c r="F64" s="14">
        <v>0</v>
      </c>
      <c r="G64" s="14">
        <v>0</v>
      </c>
      <c r="H64" s="14">
        <v>1</v>
      </c>
      <c r="I64" s="8">
        <v>1</v>
      </c>
      <c r="J64" s="15">
        <v>0</v>
      </c>
      <c r="K64" s="15">
        <v>0</v>
      </c>
      <c r="L64" s="15">
        <v>0</v>
      </c>
      <c r="M64" s="9">
        <f>'форма 1'!O64</f>
        <v>8158816.54</v>
      </c>
      <c r="N64" s="11">
        <f t="shared" si="7"/>
        <v>8158816.54</v>
      </c>
    </row>
    <row r="65" spans="1:14" s="4" customFormat="1" ht="14.25" hidden="1" customHeight="1" x14ac:dyDescent="0.25">
      <c r="A65" s="12">
        <f t="shared" si="8"/>
        <v>33</v>
      </c>
      <c r="B65" s="19" t="s">
        <v>548</v>
      </c>
      <c r="C65" s="158">
        <f>'форма 1'!I65</f>
        <v>7362.7</v>
      </c>
      <c r="D65" s="7">
        <f>'форма 1'!N65</f>
        <v>337</v>
      </c>
      <c r="E65" s="14">
        <v>0</v>
      </c>
      <c r="F65" s="14">
        <v>0</v>
      </c>
      <c r="G65" s="14">
        <v>0</v>
      </c>
      <c r="H65" s="14">
        <v>1</v>
      </c>
      <c r="I65" s="8">
        <v>1</v>
      </c>
      <c r="J65" s="15">
        <v>0</v>
      </c>
      <c r="K65" s="15">
        <v>0</v>
      </c>
      <c r="L65" s="15">
        <v>0</v>
      </c>
      <c r="M65" s="9">
        <f>'форма 1'!O65</f>
        <v>1534659.59</v>
      </c>
      <c r="N65" s="11">
        <f t="shared" si="7"/>
        <v>1534659.59</v>
      </c>
    </row>
    <row r="66" spans="1:14" s="4" customFormat="1" ht="14.25" hidden="1" customHeight="1" x14ac:dyDescent="0.25">
      <c r="A66" s="12">
        <f t="shared" si="8"/>
        <v>34</v>
      </c>
      <c r="B66" s="19" t="s">
        <v>549</v>
      </c>
      <c r="C66" s="158">
        <f>'форма 1'!I66</f>
        <v>20250.099999999999</v>
      </c>
      <c r="D66" s="7">
        <f>'форма 1'!N66</f>
        <v>697</v>
      </c>
      <c r="E66" s="14">
        <v>0</v>
      </c>
      <c r="F66" s="14">
        <v>0</v>
      </c>
      <c r="G66" s="14">
        <v>0</v>
      </c>
      <c r="H66" s="14">
        <v>1</v>
      </c>
      <c r="I66" s="8">
        <v>1</v>
      </c>
      <c r="J66" s="15">
        <v>0</v>
      </c>
      <c r="K66" s="15">
        <v>0</v>
      </c>
      <c r="L66" s="15">
        <v>0</v>
      </c>
      <c r="M66" s="9">
        <f>'форма 1'!O66</f>
        <v>13038690.26</v>
      </c>
      <c r="N66" s="11">
        <f t="shared" si="7"/>
        <v>13038690.26</v>
      </c>
    </row>
    <row r="67" spans="1:14" s="4" customFormat="1" ht="14.25" hidden="1" customHeight="1" x14ac:dyDescent="0.25">
      <c r="A67" s="12">
        <f t="shared" si="8"/>
        <v>35</v>
      </c>
      <c r="B67" s="19" t="s">
        <v>550</v>
      </c>
      <c r="C67" s="158">
        <f>'форма 1'!I67</f>
        <v>978.9</v>
      </c>
      <c r="D67" s="7">
        <f>'форма 1'!N67</f>
        <v>38</v>
      </c>
      <c r="E67" s="14">
        <v>0</v>
      </c>
      <c r="F67" s="14">
        <v>0</v>
      </c>
      <c r="G67" s="14">
        <v>0</v>
      </c>
      <c r="H67" s="14">
        <v>1</v>
      </c>
      <c r="I67" s="8">
        <v>1</v>
      </c>
      <c r="J67" s="15">
        <v>0</v>
      </c>
      <c r="K67" s="15">
        <v>0</v>
      </c>
      <c r="L67" s="15">
        <v>0</v>
      </c>
      <c r="M67" s="9">
        <f>'форма 1'!O67</f>
        <v>82016.800000000003</v>
      </c>
      <c r="N67" s="11">
        <f t="shared" si="7"/>
        <v>82016.800000000003</v>
      </c>
    </row>
    <row r="68" spans="1:14" s="4" customFormat="1" ht="14.25" hidden="1" customHeight="1" x14ac:dyDescent="0.25">
      <c r="A68" s="12">
        <f t="shared" si="8"/>
        <v>36</v>
      </c>
      <c r="B68" s="19" t="s">
        <v>551</v>
      </c>
      <c r="C68" s="158">
        <f>'форма 1'!I68</f>
        <v>5724.95</v>
      </c>
      <c r="D68" s="7">
        <f>'форма 1'!N68</f>
        <v>232</v>
      </c>
      <c r="E68" s="14">
        <v>0</v>
      </c>
      <c r="F68" s="14">
        <v>0</v>
      </c>
      <c r="G68" s="14">
        <v>0</v>
      </c>
      <c r="H68" s="14">
        <v>1</v>
      </c>
      <c r="I68" s="8">
        <v>1</v>
      </c>
      <c r="J68" s="15">
        <v>0</v>
      </c>
      <c r="K68" s="15">
        <v>0</v>
      </c>
      <c r="L68" s="15">
        <v>0</v>
      </c>
      <c r="M68" s="9">
        <f>'форма 1'!O68</f>
        <v>279856.42</v>
      </c>
      <c r="N68" s="11">
        <f t="shared" si="7"/>
        <v>279856.42</v>
      </c>
    </row>
    <row r="69" spans="1:14" s="4" customFormat="1" ht="18" hidden="1" customHeight="1" x14ac:dyDescent="0.25">
      <c r="A69" s="12">
        <f t="shared" si="8"/>
        <v>37</v>
      </c>
      <c r="B69" s="110" t="s">
        <v>89</v>
      </c>
      <c r="C69" s="6">
        <f>'форма 1'!I69</f>
        <v>1193.5</v>
      </c>
      <c r="D69" s="7">
        <f>'форма 1'!N69</f>
        <v>28</v>
      </c>
      <c r="E69" s="14">
        <v>0</v>
      </c>
      <c r="F69" s="14">
        <v>0</v>
      </c>
      <c r="G69" s="14">
        <v>0</v>
      </c>
      <c r="H69" s="14">
        <v>1</v>
      </c>
      <c r="I69" s="14">
        <v>1</v>
      </c>
      <c r="J69" s="15">
        <v>0</v>
      </c>
      <c r="K69" s="15">
        <v>0</v>
      </c>
      <c r="L69" s="15">
        <v>0</v>
      </c>
      <c r="M69" s="9">
        <f>'форма 1'!O69</f>
        <v>3336860.69</v>
      </c>
      <c r="N69" s="11">
        <f t="shared" si="7"/>
        <v>3336860.69</v>
      </c>
    </row>
    <row r="70" spans="1:14" s="4" customFormat="1" ht="18" hidden="1" customHeight="1" x14ac:dyDescent="0.25">
      <c r="A70" s="12">
        <f t="shared" si="8"/>
        <v>38</v>
      </c>
      <c r="B70" s="110" t="s">
        <v>90</v>
      </c>
      <c r="C70" s="158">
        <f>'форма 1'!I70</f>
        <v>1442</v>
      </c>
      <c r="D70" s="7">
        <f>'форма 1'!N70</f>
        <v>58</v>
      </c>
      <c r="E70" s="14">
        <v>0</v>
      </c>
      <c r="F70" s="14">
        <v>0</v>
      </c>
      <c r="G70" s="14">
        <v>0</v>
      </c>
      <c r="H70" s="14">
        <v>1</v>
      </c>
      <c r="I70" s="8">
        <v>1</v>
      </c>
      <c r="J70" s="15">
        <v>0</v>
      </c>
      <c r="K70" s="15">
        <v>0</v>
      </c>
      <c r="L70" s="15">
        <v>0</v>
      </c>
      <c r="M70" s="9">
        <f>'форма 1'!O70</f>
        <v>2100895.5</v>
      </c>
      <c r="N70" s="11">
        <f t="shared" si="7"/>
        <v>2100895.5</v>
      </c>
    </row>
    <row r="71" spans="1:14" s="4" customFormat="1" ht="14.25" hidden="1" customHeight="1" x14ac:dyDescent="0.25">
      <c r="A71" s="12">
        <f t="shared" si="8"/>
        <v>39</v>
      </c>
      <c r="B71" s="19" t="s">
        <v>552</v>
      </c>
      <c r="C71" s="158">
        <f>'форма 1'!I71</f>
        <v>587</v>
      </c>
      <c r="D71" s="7">
        <f>'форма 1'!N71</f>
        <v>37</v>
      </c>
      <c r="E71" s="14">
        <v>0</v>
      </c>
      <c r="F71" s="14">
        <v>0</v>
      </c>
      <c r="G71" s="14">
        <v>0</v>
      </c>
      <c r="H71" s="14">
        <v>1</v>
      </c>
      <c r="I71" s="8">
        <v>1</v>
      </c>
      <c r="J71" s="15">
        <v>0</v>
      </c>
      <c r="K71" s="15">
        <v>0</v>
      </c>
      <c r="L71" s="15">
        <v>0</v>
      </c>
      <c r="M71" s="9">
        <f>'форма 1'!O71</f>
        <v>1035374.34</v>
      </c>
      <c r="N71" s="11">
        <f t="shared" si="7"/>
        <v>1035374.34</v>
      </c>
    </row>
    <row r="72" spans="1:14" s="4" customFormat="1" ht="14.25" hidden="1" customHeight="1" x14ac:dyDescent="0.25">
      <c r="A72" s="12">
        <f t="shared" si="8"/>
        <v>40</v>
      </c>
      <c r="B72" s="19" t="s">
        <v>553</v>
      </c>
      <c r="C72" s="158">
        <f>'форма 1'!I72</f>
        <v>502.9</v>
      </c>
      <c r="D72" s="7">
        <f>'форма 1'!N72</f>
        <v>11</v>
      </c>
      <c r="E72" s="14">
        <v>0</v>
      </c>
      <c r="F72" s="14">
        <v>0</v>
      </c>
      <c r="G72" s="14">
        <v>0</v>
      </c>
      <c r="H72" s="14">
        <v>1</v>
      </c>
      <c r="I72" s="8">
        <v>1</v>
      </c>
      <c r="J72" s="15">
        <v>0</v>
      </c>
      <c r="K72" s="15">
        <v>0</v>
      </c>
      <c r="L72" s="15">
        <v>0</v>
      </c>
      <c r="M72" s="9">
        <f>'форма 1'!O72</f>
        <v>971452.31</v>
      </c>
      <c r="N72" s="11">
        <f t="shared" si="7"/>
        <v>971452.31</v>
      </c>
    </row>
    <row r="73" spans="1:14" s="4" customFormat="1" ht="15" customHeight="1" x14ac:dyDescent="0.25">
      <c r="A73" s="12">
        <f>A32+1</f>
        <v>7</v>
      </c>
      <c r="B73" s="69" t="s">
        <v>63</v>
      </c>
      <c r="C73" s="33">
        <f>SUM(C74:C94)</f>
        <v>101287</v>
      </c>
      <c r="D73" s="13">
        <f t="shared" ref="D73:N73" si="9">SUM(D74:D94)</f>
        <v>3902</v>
      </c>
      <c r="E73" s="14">
        <f t="shared" si="9"/>
        <v>0</v>
      </c>
      <c r="F73" s="14">
        <f t="shared" si="9"/>
        <v>0</v>
      </c>
      <c r="G73" s="14">
        <f t="shared" si="9"/>
        <v>0</v>
      </c>
      <c r="H73" s="14">
        <f t="shared" si="9"/>
        <v>21</v>
      </c>
      <c r="I73" s="8">
        <f>SUM(I74:I94)</f>
        <v>21</v>
      </c>
      <c r="J73" s="15">
        <f t="shared" si="9"/>
        <v>0</v>
      </c>
      <c r="K73" s="15">
        <f t="shared" si="9"/>
        <v>0</v>
      </c>
      <c r="L73" s="15">
        <f t="shared" si="9"/>
        <v>0</v>
      </c>
      <c r="M73" s="15">
        <f t="shared" si="9"/>
        <v>63666188.759999998</v>
      </c>
      <c r="N73" s="15">
        <f t="shared" si="9"/>
        <v>63666188.759999998</v>
      </c>
    </row>
    <row r="74" spans="1:14" s="4" customFormat="1" ht="15" hidden="1" x14ac:dyDescent="0.25">
      <c r="A74" s="112">
        <v>1</v>
      </c>
      <c r="B74" s="2" t="s">
        <v>490</v>
      </c>
      <c r="C74" s="6">
        <f>'форма 1'!I74</f>
        <v>772.9</v>
      </c>
      <c r="D74" s="7">
        <f>'форма 1'!N74</f>
        <v>34</v>
      </c>
      <c r="E74" s="14">
        <v>0</v>
      </c>
      <c r="F74" s="14">
        <v>0</v>
      </c>
      <c r="G74" s="14">
        <v>0</v>
      </c>
      <c r="H74" s="14">
        <v>1</v>
      </c>
      <c r="I74" s="14">
        <v>1</v>
      </c>
      <c r="J74" s="15">
        <v>0</v>
      </c>
      <c r="K74" s="15">
        <v>0</v>
      </c>
      <c r="L74" s="15">
        <v>0</v>
      </c>
      <c r="M74" s="9">
        <f>'форма 1'!O74</f>
        <v>69371.58</v>
      </c>
      <c r="N74" s="11">
        <f t="shared" ref="N74:N94" si="10">M74</f>
        <v>69371.58</v>
      </c>
    </row>
    <row r="75" spans="1:14" s="4" customFormat="1" ht="15" hidden="1" x14ac:dyDescent="0.25">
      <c r="A75" s="112">
        <v>2</v>
      </c>
      <c r="B75" s="2" t="s">
        <v>502</v>
      </c>
      <c r="C75" s="6">
        <f>'форма 1'!I75</f>
        <v>774.1</v>
      </c>
      <c r="D75" s="7">
        <f>'форма 1'!N75</f>
        <v>35</v>
      </c>
      <c r="E75" s="14">
        <v>0</v>
      </c>
      <c r="F75" s="14">
        <v>0</v>
      </c>
      <c r="G75" s="14">
        <v>0</v>
      </c>
      <c r="H75" s="14">
        <v>1</v>
      </c>
      <c r="I75" s="14">
        <v>1</v>
      </c>
      <c r="J75" s="15">
        <v>0</v>
      </c>
      <c r="K75" s="15">
        <v>0</v>
      </c>
      <c r="L75" s="15">
        <v>0</v>
      </c>
      <c r="M75" s="9">
        <f>'форма 1'!O75</f>
        <v>70511.59</v>
      </c>
      <c r="N75" s="11">
        <f t="shared" si="10"/>
        <v>70511.59</v>
      </c>
    </row>
    <row r="76" spans="1:14" s="4" customFormat="1" ht="15" hidden="1" x14ac:dyDescent="0.25">
      <c r="A76" s="112">
        <v>3</v>
      </c>
      <c r="B76" s="2" t="s">
        <v>91</v>
      </c>
      <c r="C76" s="6">
        <f>'форма 1'!I76</f>
        <v>2860.4</v>
      </c>
      <c r="D76" s="7">
        <f>'форма 1'!N76</f>
        <v>155</v>
      </c>
      <c r="E76" s="14">
        <v>0</v>
      </c>
      <c r="F76" s="14">
        <v>0</v>
      </c>
      <c r="G76" s="14">
        <v>0</v>
      </c>
      <c r="H76" s="14">
        <v>1</v>
      </c>
      <c r="I76" s="14">
        <v>1</v>
      </c>
      <c r="J76" s="15">
        <v>0</v>
      </c>
      <c r="K76" s="15">
        <v>0</v>
      </c>
      <c r="L76" s="15">
        <v>0</v>
      </c>
      <c r="M76" s="9">
        <f>'форма 1'!O76</f>
        <v>4444838.0199999996</v>
      </c>
      <c r="N76" s="11">
        <f t="shared" si="10"/>
        <v>4444838.0199999996</v>
      </c>
    </row>
    <row r="77" spans="1:14" s="4" customFormat="1" ht="15" hidden="1" x14ac:dyDescent="0.25">
      <c r="A77" s="112">
        <v>4</v>
      </c>
      <c r="B77" s="2" t="s">
        <v>92</v>
      </c>
      <c r="C77" s="6">
        <f>'форма 1'!I77</f>
        <v>3629.1</v>
      </c>
      <c r="D77" s="7">
        <f>'форма 1'!N77</f>
        <v>165</v>
      </c>
      <c r="E77" s="14">
        <v>0</v>
      </c>
      <c r="F77" s="14">
        <v>0</v>
      </c>
      <c r="G77" s="14">
        <v>0</v>
      </c>
      <c r="H77" s="14">
        <v>1</v>
      </c>
      <c r="I77" s="14">
        <v>1</v>
      </c>
      <c r="J77" s="15">
        <v>0</v>
      </c>
      <c r="K77" s="15">
        <v>0</v>
      </c>
      <c r="L77" s="15">
        <v>0</v>
      </c>
      <c r="M77" s="9">
        <f>'форма 1'!O77</f>
        <v>5913429.3399999999</v>
      </c>
      <c r="N77" s="11">
        <f t="shared" si="10"/>
        <v>5913429.3399999999</v>
      </c>
    </row>
    <row r="78" spans="1:14" s="4" customFormat="1" ht="15" hidden="1" x14ac:dyDescent="0.25">
      <c r="A78" s="112">
        <v>5</v>
      </c>
      <c r="B78" s="2" t="s">
        <v>400</v>
      </c>
      <c r="C78" s="6">
        <f>'форма 1'!I78</f>
        <v>806.9</v>
      </c>
      <c r="D78" s="7">
        <f>'форма 1'!N78</f>
        <v>48</v>
      </c>
      <c r="E78" s="14">
        <v>0</v>
      </c>
      <c r="F78" s="14">
        <v>0</v>
      </c>
      <c r="G78" s="14">
        <v>0</v>
      </c>
      <c r="H78" s="14">
        <v>1</v>
      </c>
      <c r="I78" s="14">
        <v>1</v>
      </c>
      <c r="J78" s="15">
        <v>0</v>
      </c>
      <c r="K78" s="15">
        <v>0</v>
      </c>
      <c r="L78" s="15">
        <v>0</v>
      </c>
      <c r="M78" s="9">
        <f>'форма 1'!O78</f>
        <v>410305.29</v>
      </c>
      <c r="N78" s="11">
        <f t="shared" si="10"/>
        <v>410305.29</v>
      </c>
    </row>
    <row r="79" spans="1:14" s="4" customFormat="1" ht="15" hidden="1" x14ac:dyDescent="0.25">
      <c r="A79" s="112">
        <v>6</v>
      </c>
      <c r="B79" s="2" t="s">
        <v>93</v>
      </c>
      <c r="C79" s="6">
        <f>'форма 1'!I79</f>
        <v>5442.5</v>
      </c>
      <c r="D79" s="7">
        <f>'форма 1'!N79</f>
        <v>201</v>
      </c>
      <c r="E79" s="14">
        <v>0</v>
      </c>
      <c r="F79" s="14">
        <v>0</v>
      </c>
      <c r="G79" s="14">
        <v>0</v>
      </c>
      <c r="H79" s="14">
        <v>1</v>
      </c>
      <c r="I79" s="14">
        <v>1</v>
      </c>
      <c r="J79" s="15">
        <v>0</v>
      </c>
      <c r="K79" s="15">
        <v>0</v>
      </c>
      <c r="L79" s="15">
        <v>0</v>
      </c>
      <c r="M79" s="9">
        <f>'форма 1'!O79</f>
        <v>1288936.32</v>
      </c>
      <c r="N79" s="11">
        <f t="shared" si="10"/>
        <v>1288936.32</v>
      </c>
    </row>
    <row r="80" spans="1:14" s="4" customFormat="1" ht="15" hidden="1" x14ac:dyDescent="0.25">
      <c r="A80" s="112">
        <v>7</v>
      </c>
      <c r="B80" s="2" t="s">
        <v>492</v>
      </c>
      <c r="C80" s="6">
        <f>'форма 1'!I80</f>
        <v>3269</v>
      </c>
      <c r="D80" s="7">
        <f>'форма 1'!N80</f>
        <v>123</v>
      </c>
      <c r="E80" s="14">
        <v>0</v>
      </c>
      <c r="F80" s="14">
        <v>0</v>
      </c>
      <c r="G80" s="14">
        <v>0</v>
      </c>
      <c r="H80" s="14">
        <v>1</v>
      </c>
      <c r="I80" s="14">
        <v>1</v>
      </c>
      <c r="J80" s="15">
        <v>0</v>
      </c>
      <c r="K80" s="15">
        <v>0</v>
      </c>
      <c r="L80" s="15">
        <v>0</v>
      </c>
      <c r="M80" s="9">
        <f>'форма 1'!O80</f>
        <v>151938.44</v>
      </c>
      <c r="N80" s="11">
        <f t="shared" si="10"/>
        <v>151938.44</v>
      </c>
    </row>
    <row r="81" spans="1:14" s="4" customFormat="1" ht="15" hidden="1" x14ac:dyDescent="0.25">
      <c r="A81" s="112">
        <v>8</v>
      </c>
      <c r="B81" s="2" t="s">
        <v>397</v>
      </c>
      <c r="C81" s="6">
        <f>'форма 1'!I81</f>
        <v>4572.1000000000004</v>
      </c>
      <c r="D81" s="7">
        <f>'форма 1'!N81</f>
        <v>204</v>
      </c>
      <c r="E81" s="14">
        <v>0</v>
      </c>
      <c r="F81" s="14">
        <v>0</v>
      </c>
      <c r="G81" s="14">
        <v>0</v>
      </c>
      <c r="H81" s="14">
        <v>1</v>
      </c>
      <c r="I81" s="14">
        <v>1</v>
      </c>
      <c r="J81" s="15">
        <v>0</v>
      </c>
      <c r="K81" s="15">
        <v>0</v>
      </c>
      <c r="L81" s="15">
        <v>0</v>
      </c>
      <c r="M81" s="9">
        <f>'форма 1'!O81</f>
        <v>10260002.41</v>
      </c>
      <c r="N81" s="11">
        <f t="shared" si="10"/>
        <v>10260002.41</v>
      </c>
    </row>
    <row r="82" spans="1:14" s="4" customFormat="1" ht="15" hidden="1" x14ac:dyDescent="0.25">
      <c r="A82" s="112">
        <v>9</v>
      </c>
      <c r="B82" s="2" t="s">
        <v>493</v>
      </c>
      <c r="C82" s="6">
        <f>'форма 1'!I82</f>
        <v>4969.3</v>
      </c>
      <c r="D82" s="7">
        <f>'форма 1'!N82</f>
        <v>175</v>
      </c>
      <c r="E82" s="14">
        <v>0</v>
      </c>
      <c r="F82" s="14">
        <v>0</v>
      </c>
      <c r="G82" s="14">
        <v>0</v>
      </c>
      <c r="H82" s="14">
        <v>1</v>
      </c>
      <c r="I82" s="14">
        <v>1</v>
      </c>
      <c r="J82" s="15">
        <v>0</v>
      </c>
      <c r="K82" s="15">
        <v>0</v>
      </c>
      <c r="L82" s="15">
        <v>0</v>
      </c>
      <c r="M82" s="9">
        <f>'форма 1'!O82</f>
        <v>3503364.46</v>
      </c>
      <c r="N82" s="11">
        <f t="shared" si="10"/>
        <v>3503364.46</v>
      </c>
    </row>
    <row r="83" spans="1:14" s="4" customFormat="1" ht="15" hidden="1" x14ac:dyDescent="0.25">
      <c r="A83" s="112">
        <v>10</v>
      </c>
      <c r="B83" s="2" t="s">
        <v>494</v>
      </c>
      <c r="C83" s="6">
        <f>'форма 1'!I83</f>
        <v>13468.6</v>
      </c>
      <c r="D83" s="7">
        <f>'форма 1'!N83</f>
        <v>450</v>
      </c>
      <c r="E83" s="14">
        <v>0</v>
      </c>
      <c r="F83" s="14">
        <v>0</v>
      </c>
      <c r="G83" s="14">
        <v>0</v>
      </c>
      <c r="H83" s="14">
        <v>1</v>
      </c>
      <c r="I83" s="14">
        <v>1</v>
      </c>
      <c r="J83" s="15">
        <v>0</v>
      </c>
      <c r="K83" s="15">
        <v>0</v>
      </c>
      <c r="L83" s="15">
        <v>0</v>
      </c>
      <c r="M83" s="9">
        <f>'форма 1'!O83</f>
        <v>8758411.1400000006</v>
      </c>
      <c r="N83" s="11">
        <f t="shared" si="10"/>
        <v>8758411.1400000006</v>
      </c>
    </row>
    <row r="84" spans="1:14" s="4" customFormat="1" ht="15" hidden="1" x14ac:dyDescent="0.25">
      <c r="A84" s="112">
        <v>11</v>
      </c>
      <c r="B84" s="2" t="s">
        <v>503</v>
      </c>
      <c r="C84" s="6">
        <f>'форма 1'!I84</f>
        <v>1063.2</v>
      </c>
      <c r="D84" s="7">
        <f>'форма 1'!N84</f>
        <v>25</v>
      </c>
      <c r="E84" s="14">
        <v>0</v>
      </c>
      <c r="F84" s="14">
        <v>0</v>
      </c>
      <c r="G84" s="14">
        <v>0</v>
      </c>
      <c r="H84" s="14">
        <v>1</v>
      </c>
      <c r="I84" s="14">
        <v>1</v>
      </c>
      <c r="J84" s="15">
        <v>0</v>
      </c>
      <c r="K84" s="15">
        <v>0</v>
      </c>
      <c r="L84" s="15">
        <v>0</v>
      </c>
      <c r="M84" s="9">
        <f>'форма 1'!O84</f>
        <v>96213</v>
      </c>
      <c r="N84" s="11">
        <f t="shared" si="10"/>
        <v>96213</v>
      </c>
    </row>
    <row r="85" spans="1:14" s="4" customFormat="1" ht="15" hidden="1" x14ac:dyDescent="0.25">
      <c r="A85" s="112">
        <v>12</v>
      </c>
      <c r="B85" s="2" t="s">
        <v>495</v>
      </c>
      <c r="C85" s="6">
        <f>'форма 1'!I85</f>
        <v>4807.2</v>
      </c>
      <c r="D85" s="7">
        <f>'форма 1'!N85</f>
        <v>242</v>
      </c>
      <c r="E85" s="14">
        <v>0</v>
      </c>
      <c r="F85" s="14">
        <v>0</v>
      </c>
      <c r="G85" s="14">
        <v>0</v>
      </c>
      <c r="H85" s="14">
        <v>1</v>
      </c>
      <c r="I85" s="14">
        <v>1</v>
      </c>
      <c r="J85" s="15">
        <v>0</v>
      </c>
      <c r="K85" s="15">
        <v>0</v>
      </c>
      <c r="L85" s="15">
        <v>0</v>
      </c>
      <c r="M85" s="9">
        <f>'форма 1'!O85</f>
        <v>1749858.68</v>
      </c>
      <c r="N85" s="11">
        <f t="shared" si="10"/>
        <v>1749858.68</v>
      </c>
    </row>
    <row r="86" spans="1:14" s="4" customFormat="1" ht="15" hidden="1" x14ac:dyDescent="0.25">
      <c r="A86" s="112">
        <v>13</v>
      </c>
      <c r="B86" s="2" t="s">
        <v>496</v>
      </c>
      <c r="C86" s="6">
        <f>'форма 1'!I86</f>
        <v>4861.8</v>
      </c>
      <c r="D86" s="7">
        <f>'форма 1'!N86</f>
        <v>225</v>
      </c>
      <c r="E86" s="14">
        <v>0</v>
      </c>
      <c r="F86" s="14">
        <v>0</v>
      </c>
      <c r="G86" s="14">
        <v>0</v>
      </c>
      <c r="H86" s="14">
        <v>1</v>
      </c>
      <c r="I86" s="14">
        <v>1</v>
      </c>
      <c r="J86" s="15">
        <v>0</v>
      </c>
      <c r="K86" s="15">
        <v>0</v>
      </c>
      <c r="L86" s="15">
        <v>0</v>
      </c>
      <c r="M86" s="9">
        <f>'форма 1'!O86</f>
        <v>1749858.68</v>
      </c>
      <c r="N86" s="11">
        <f t="shared" si="10"/>
        <v>1749858.68</v>
      </c>
    </row>
    <row r="87" spans="1:14" s="4" customFormat="1" ht="15" hidden="1" x14ac:dyDescent="0.25">
      <c r="A87" s="112">
        <v>14</v>
      </c>
      <c r="B87" s="2" t="s">
        <v>94</v>
      </c>
      <c r="C87" s="6">
        <f>'форма 1'!I87</f>
        <v>15217.1</v>
      </c>
      <c r="D87" s="7">
        <f>'форма 1'!N87</f>
        <v>521</v>
      </c>
      <c r="E87" s="14">
        <v>0</v>
      </c>
      <c r="F87" s="14">
        <v>0</v>
      </c>
      <c r="G87" s="14">
        <v>0</v>
      </c>
      <c r="H87" s="14">
        <v>1</v>
      </c>
      <c r="I87" s="14">
        <v>1</v>
      </c>
      <c r="J87" s="15">
        <v>0</v>
      </c>
      <c r="K87" s="15">
        <v>0</v>
      </c>
      <c r="L87" s="15">
        <v>0</v>
      </c>
      <c r="M87" s="9">
        <f>'форма 1'!O87</f>
        <v>7482165.6699999999</v>
      </c>
      <c r="N87" s="11">
        <f t="shared" si="10"/>
        <v>7482165.6699999999</v>
      </c>
    </row>
    <row r="88" spans="1:14" s="4" customFormat="1" ht="15" hidden="1" x14ac:dyDescent="0.25">
      <c r="A88" s="112">
        <v>15</v>
      </c>
      <c r="B88" s="2" t="s">
        <v>504</v>
      </c>
      <c r="C88" s="6">
        <f>'форма 1'!I88</f>
        <v>746.7</v>
      </c>
      <c r="D88" s="7">
        <f>'форма 1'!N88</f>
        <v>44</v>
      </c>
      <c r="E88" s="14">
        <v>0</v>
      </c>
      <c r="F88" s="14">
        <v>0</v>
      </c>
      <c r="G88" s="14">
        <v>0</v>
      </c>
      <c r="H88" s="14">
        <v>1</v>
      </c>
      <c r="I88" s="14">
        <v>1</v>
      </c>
      <c r="J88" s="15">
        <v>0</v>
      </c>
      <c r="K88" s="15">
        <v>0</v>
      </c>
      <c r="L88" s="15">
        <v>0</v>
      </c>
      <c r="M88" s="9">
        <f>'форма 1'!O88</f>
        <v>55406.48</v>
      </c>
      <c r="N88" s="11">
        <f t="shared" si="10"/>
        <v>55406.48</v>
      </c>
    </row>
    <row r="89" spans="1:14" s="4" customFormat="1" ht="15" hidden="1" x14ac:dyDescent="0.25">
      <c r="A89" s="112">
        <v>16</v>
      </c>
      <c r="B89" s="2" t="s">
        <v>505</v>
      </c>
      <c r="C89" s="6">
        <f>'форма 1'!I89</f>
        <v>773.5</v>
      </c>
      <c r="D89" s="7">
        <f>'форма 1'!N89</f>
        <v>42</v>
      </c>
      <c r="E89" s="14">
        <v>0</v>
      </c>
      <c r="F89" s="14">
        <v>0</v>
      </c>
      <c r="G89" s="14">
        <v>0</v>
      </c>
      <c r="H89" s="14">
        <v>1</v>
      </c>
      <c r="I89" s="14">
        <v>1</v>
      </c>
      <c r="J89" s="15">
        <v>0</v>
      </c>
      <c r="K89" s="15">
        <v>0</v>
      </c>
      <c r="L89" s="15">
        <v>0</v>
      </c>
      <c r="M89" s="9">
        <f>'форма 1'!O89</f>
        <v>55242.75</v>
      </c>
      <c r="N89" s="11">
        <f t="shared" si="10"/>
        <v>55242.75</v>
      </c>
    </row>
    <row r="90" spans="1:14" s="4" customFormat="1" ht="15" hidden="1" x14ac:dyDescent="0.25">
      <c r="A90" s="112">
        <v>17</v>
      </c>
      <c r="B90" s="2" t="s">
        <v>506</v>
      </c>
      <c r="C90" s="6">
        <f>'форма 1'!I90</f>
        <v>715</v>
      </c>
      <c r="D90" s="7">
        <f>'форма 1'!N90</f>
        <v>36</v>
      </c>
      <c r="E90" s="14">
        <v>0</v>
      </c>
      <c r="F90" s="14">
        <v>0</v>
      </c>
      <c r="G90" s="14">
        <v>0</v>
      </c>
      <c r="H90" s="14">
        <v>1</v>
      </c>
      <c r="I90" s="14">
        <v>1</v>
      </c>
      <c r="J90" s="15">
        <v>0</v>
      </c>
      <c r="K90" s="15">
        <v>0</v>
      </c>
      <c r="L90" s="15">
        <v>0</v>
      </c>
      <c r="M90" s="9">
        <f>'форма 1'!O90</f>
        <v>54163.18</v>
      </c>
      <c r="N90" s="11">
        <f t="shared" si="10"/>
        <v>54163.18</v>
      </c>
    </row>
    <row r="91" spans="1:14" s="4" customFormat="1" ht="15" hidden="1" x14ac:dyDescent="0.25">
      <c r="A91" s="112">
        <v>18</v>
      </c>
      <c r="B91" s="2" t="s">
        <v>398</v>
      </c>
      <c r="C91" s="6">
        <f>'форма 1'!I91</f>
        <v>767.2</v>
      </c>
      <c r="D91" s="7">
        <f>'форма 1'!N91</f>
        <v>46</v>
      </c>
      <c r="E91" s="14">
        <v>0</v>
      </c>
      <c r="F91" s="14">
        <v>0</v>
      </c>
      <c r="G91" s="14">
        <v>0</v>
      </c>
      <c r="H91" s="14">
        <v>1</v>
      </c>
      <c r="I91" s="14">
        <v>1</v>
      </c>
      <c r="J91" s="15">
        <v>0</v>
      </c>
      <c r="K91" s="15">
        <v>0</v>
      </c>
      <c r="L91" s="15">
        <v>0</v>
      </c>
      <c r="M91" s="9">
        <f>'форма 1'!O91</f>
        <v>3838454.37</v>
      </c>
      <c r="N91" s="11">
        <f t="shared" si="10"/>
        <v>3838454.37</v>
      </c>
    </row>
    <row r="92" spans="1:14" s="4" customFormat="1" ht="15" hidden="1" x14ac:dyDescent="0.25">
      <c r="A92" s="112">
        <v>19</v>
      </c>
      <c r="B92" s="2" t="s">
        <v>500</v>
      </c>
      <c r="C92" s="6">
        <f>'форма 1'!I92</f>
        <v>4683.3999999999996</v>
      </c>
      <c r="D92" s="7">
        <f>'форма 1'!N92</f>
        <v>207</v>
      </c>
      <c r="E92" s="14">
        <v>0</v>
      </c>
      <c r="F92" s="14">
        <v>0</v>
      </c>
      <c r="G92" s="14">
        <v>0</v>
      </c>
      <c r="H92" s="14">
        <v>1</v>
      </c>
      <c r="I92" s="14">
        <v>1</v>
      </c>
      <c r="J92" s="15">
        <v>0</v>
      </c>
      <c r="K92" s="15">
        <v>0</v>
      </c>
      <c r="L92" s="15">
        <v>0</v>
      </c>
      <c r="M92" s="9">
        <f>'форма 1'!O92</f>
        <v>1749858.68</v>
      </c>
      <c r="N92" s="11">
        <f t="shared" si="10"/>
        <v>1749858.68</v>
      </c>
    </row>
    <row r="93" spans="1:14" s="4" customFormat="1" ht="15" hidden="1" x14ac:dyDescent="0.25">
      <c r="A93" s="112">
        <v>20</v>
      </c>
      <c r="B93" s="2" t="s">
        <v>95</v>
      </c>
      <c r="C93" s="6">
        <f>'форма 1'!I93</f>
        <v>22218.400000000001</v>
      </c>
      <c r="D93" s="7">
        <f>'форма 1'!N93</f>
        <v>690</v>
      </c>
      <c r="E93" s="14">
        <v>0</v>
      </c>
      <c r="F93" s="14">
        <v>0</v>
      </c>
      <c r="G93" s="14">
        <v>0</v>
      </c>
      <c r="H93" s="14">
        <v>1</v>
      </c>
      <c r="I93" s="14">
        <v>1</v>
      </c>
      <c r="J93" s="15">
        <v>0</v>
      </c>
      <c r="K93" s="15">
        <v>0</v>
      </c>
      <c r="L93" s="15">
        <v>0</v>
      </c>
      <c r="M93" s="9">
        <f>'форма 1'!O93</f>
        <v>10214000</v>
      </c>
      <c r="N93" s="11">
        <f t="shared" si="10"/>
        <v>10214000</v>
      </c>
    </row>
    <row r="94" spans="1:14" s="4" customFormat="1" ht="15" hidden="1" x14ac:dyDescent="0.25">
      <c r="A94" s="112">
        <v>21</v>
      </c>
      <c r="B94" s="2" t="s">
        <v>501</v>
      </c>
      <c r="C94" s="6">
        <f>'форма 1'!I94</f>
        <v>4868.6000000000004</v>
      </c>
      <c r="D94" s="7">
        <f>'форма 1'!N94</f>
        <v>234</v>
      </c>
      <c r="E94" s="14">
        <v>0</v>
      </c>
      <c r="F94" s="14">
        <v>0</v>
      </c>
      <c r="G94" s="14">
        <v>0</v>
      </c>
      <c r="H94" s="14">
        <v>1</v>
      </c>
      <c r="I94" s="14">
        <v>1</v>
      </c>
      <c r="J94" s="15">
        <v>0</v>
      </c>
      <c r="K94" s="15">
        <v>0</v>
      </c>
      <c r="L94" s="15">
        <v>0</v>
      </c>
      <c r="M94" s="9">
        <f>'форма 1'!O94</f>
        <v>1749858.68</v>
      </c>
      <c r="N94" s="11">
        <f t="shared" si="10"/>
        <v>1749858.68</v>
      </c>
    </row>
    <row r="95" spans="1:14" s="4" customFormat="1" ht="15" x14ac:dyDescent="0.25">
      <c r="A95" s="12">
        <v>8</v>
      </c>
      <c r="B95" s="160" t="s">
        <v>58</v>
      </c>
      <c r="C95" s="33">
        <f>SUM(C97:C249)</f>
        <v>680082.66</v>
      </c>
      <c r="D95" s="13">
        <f t="shared" ref="D95:N95" si="11">SUM(D97:D249)</f>
        <v>24960</v>
      </c>
      <c r="E95" s="14">
        <f t="shared" si="11"/>
        <v>0</v>
      </c>
      <c r="F95" s="14">
        <f t="shared" si="11"/>
        <v>0</v>
      </c>
      <c r="G95" s="14">
        <f t="shared" si="11"/>
        <v>0</v>
      </c>
      <c r="H95" s="156">
        <f t="shared" si="11"/>
        <v>150</v>
      </c>
      <c r="I95" s="8">
        <f t="shared" si="11"/>
        <v>150</v>
      </c>
      <c r="J95" s="15">
        <f t="shared" si="11"/>
        <v>0</v>
      </c>
      <c r="K95" s="15">
        <f t="shared" si="11"/>
        <v>0</v>
      </c>
      <c r="L95" s="15">
        <f t="shared" si="11"/>
        <v>0</v>
      </c>
      <c r="M95" s="15">
        <f t="shared" si="11"/>
        <v>525973801.75999999</v>
      </c>
      <c r="N95" s="15">
        <f t="shared" si="11"/>
        <v>525973801.75999999</v>
      </c>
    </row>
    <row r="96" spans="1:14" s="4" customFormat="1" ht="15" hidden="1" x14ac:dyDescent="0.25">
      <c r="A96" s="93" t="s">
        <v>31</v>
      </c>
      <c r="B96" s="178"/>
      <c r="C96" s="20" t="s">
        <v>16</v>
      </c>
      <c r="D96" s="20" t="s">
        <v>16</v>
      </c>
      <c r="E96" s="20" t="s">
        <v>16</v>
      </c>
      <c r="F96" s="20" t="s">
        <v>16</v>
      </c>
      <c r="G96" s="20" t="s">
        <v>16</v>
      </c>
      <c r="H96" s="20" t="s">
        <v>16</v>
      </c>
      <c r="I96" s="20" t="s">
        <v>16</v>
      </c>
      <c r="J96" s="20" t="s">
        <v>16</v>
      </c>
      <c r="K96" s="20" t="s">
        <v>16</v>
      </c>
      <c r="L96" s="20" t="s">
        <v>16</v>
      </c>
      <c r="M96" s="20" t="s">
        <v>16</v>
      </c>
      <c r="N96" s="11" t="str">
        <f>M96</f>
        <v>Х</v>
      </c>
    </row>
    <row r="97" spans="1:14" s="4" customFormat="1" ht="15" hidden="1" x14ac:dyDescent="0.25">
      <c r="A97" s="12">
        <v>1</v>
      </c>
      <c r="B97" s="94" t="s">
        <v>649</v>
      </c>
      <c r="C97" s="6">
        <f>'форма 1'!I97</f>
        <v>1023.93</v>
      </c>
      <c r="D97" s="7">
        <f>'форма 1'!N97</f>
        <v>52</v>
      </c>
      <c r="E97" s="8">
        <v>0</v>
      </c>
      <c r="F97" s="8">
        <v>0</v>
      </c>
      <c r="G97" s="8">
        <v>0</v>
      </c>
      <c r="H97" s="8">
        <v>1</v>
      </c>
      <c r="I97" s="8">
        <f>H97</f>
        <v>1</v>
      </c>
      <c r="J97" s="9">
        <v>0</v>
      </c>
      <c r="K97" s="9">
        <v>0</v>
      </c>
      <c r="L97" s="9">
        <v>0</v>
      </c>
      <c r="M97" s="9">
        <f>'форма 1'!O97</f>
        <v>2557815.0099999998</v>
      </c>
      <c r="N97" s="11">
        <f>M97</f>
        <v>2557815.0099999998</v>
      </c>
    </row>
    <row r="98" spans="1:14" s="4" customFormat="1" ht="15" hidden="1" x14ac:dyDescent="0.25">
      <c r="A98" s="12">
        <f>A97+1</f>
        <v>2</v>
      </c>
      <c r="B98" s="94" t="s">
        <v>96</v>
      </c>
      <c r="C98" s="6">
        <f>'форма 1'!I98</f>
        <v>3127.3</v>
      </c>
      <c r="D98" s="7">
        <f>'форма 1'!N98</f>
        <v>141</v>
      </c>
      <c r="E98" s="8">
        <v>0</v>
      </c>
      <c r="F98" s="8">
        <v>0</v>
      </c>
      <c r="G98" s="8">
        <v>0</v>
      </c>
      <c r="H98" s="8">
        <v>1</v>
      </c>
      <c r="I98" s="8">
        <f t="shared" ref="I98:I138" si="12">H98</f>
        <v>1</v>
      </c>
      <c r="J98" s="9">
        <v>0</v>
      </c>
      <c r="K98" s="9">
        <v>0</v>
      </c>
      <c r="L98" s="9">
        <v>0</v>
      </c>
      <c r="M98" s="9">
        <f>'форма 1'!O98</f>
        <v>1745316.98</v>
      </c>
      <c r="N98" s="11">
        <f t="shared" ref="N98:N161" si="13">M98</f>
        <v>1745316.98</v>
      </c>
    </row>
    <row r="99" spans="1:14" s="4" customFormat="1" ht="15" hidden="1" x14ac:dyDescent="0.25">
      <c r="A99" s="12">
        <f t="shared" ref="A99:A138" si="14">A98+1</f>
        <v>3</v>
      </c>
      <c r="B99" s="94" t="s">
        <v>650</v>
      </c>
      <c r="C99" s="6">
        <f>'форма 1'!I99</f>
        <v>4543.6000000000004</v>
      </c>
      <c r="D99" s="7">
        <f>'форма 1'!N99</f>
        <v>187</v>
      </c>
      <c r="E99" s="8">
        <v>0</v>
      </c>
      <c r="F99" s="8">
        <v>0</v>
      </c>
      <c r="G99" s="8">
        <v>0</v>
      </c>
      <c r="H99" s="8">
        <v>1</v>
      </c>
      <c r="I99" s="8">
        <f t="shared" si="12"/>
        <v>1</v>
      </c>
      <c r="J99" s="9">
        <v>0</v>
      </c>
      <c r="K99" s="9">
        <v>0</v>
      </c>
      <c r="L99" s="9">
        <v>0</v>
      </c>
      <c r="M99" s="9">
        <f>'форма 1'!O99</f>
        <v>343650</v>
      </c>
      <c r="N99" s="11">
        <f t="shared" si="13"/>
        <v>343650</v>
      </c>
    </row>
    <row r="100" spans="1:14" s="4" customFormat="1" ht="15" hidden="1" x14ac:dyDescent="0.25">
      <c r="A100" s="12">
        <f t="shared" si="14"/>
        <v>4</v>
      </c>
      <c r="B100" s="94" t="s">
        <v>651</v>
      </c>
      <c r="C100" s="6">
        <f>'форма 1'!I100</f>
        <v>3619.7</v>
      </c>
      <c r="D100" s="7">
        <f>'форма 1'!N100</f>
        <v>101</v>
      </c>
      <c r="E100" s="8">
        <v>0</v>
      </c>
      <c r="F100" s="8">
        <v>0</v>
      </c>
      <c r="G100" s="8">
        <v>0</v>
      </c>
      <c r="H100" s="8">
        <v>1</v>
      </c>
      <c r="I100" s="8">
        <f t="shared" si="12"/>
        <v>1</v>
      </c>
      <c r="J100" s="9">
        <v>0</v>
      </c>
      <c r="K100" s="9">
        <v>0</v>
      </c>
      <c r="L100" s="9">
        <v>0</v>
      </c>
      <c r="M100" s="9">
        <f>'форма 1'!O100</f>
        <v>140808.95999999999</v>
      </c>
      <c r="N100" s="11">
        <f t="shared" si="13"/>
        <v>140808.95999999999</v>
      </c>
    </row>
    <row r="101" spans="1:14" s="4" customFormat="1" ht="15" hidden="1" x14ac:dyDescent="0.25">
      <c r="A101" s="12">
        <f t="shared" si="14"/>
        <v>5</v>
      </c>
      <c r="B101" s="94" t="s">
        <v>652</v>
      </c>
      <c r="C101" s="6">
        <f>'форма 1'!I101</f>
        <v>3615</v>
      </c>
      <c r="D101" s="7">
        <f>'форма 1'!N101</f>
        <v>159</v>
      </c>
      <c r="E101" s="8">
        <v>0</v>
      </c>
      <c r="F101" s="8">
        <v>0</v>
      </c>
      <c r="G101" s="8">
        <v>0</v>
      </c>
      <c r="H101" s="8">
        <v>1</v>
      </c>
      <c r="I101" s="8">
        <f t="shared" si="12"/>
        <v>1</v>
      </c>
      <c r="J101" s="9">
        <v>0</v>
      </c>
      <c r="K101" s="9">
        <v>0</v>
      </c>
      <c r="L101" s="9">
        <v>0</v>
      </c>
      <c r="M101" s="9">
        <f>'форма 1'!O101</f>
        <v>387382</v>
      </c>
      <c r="N101" s="11">
        <f t="shared" si="13"/>
        <v>387382</v>
      </c>
    </row>
    <row r="102" spans="1:14" s="4" customFormat="1" ht="15" hidden="1" x14ac:dyDescent="0.25">
      <c r="A102" s="12">
        <f t="shared" si="14"/>
        <v>6</v>
      </c>
      <c r="B102" s="94" t="s">
        <v>653</v>
      </c>
      <c r="C102" s="6">
        <f>'форма 1'!I102</f>
        <v>898.9</v>
      </c>
      <c r="D102" s="7">
        <f>'форма 1'!N102</f>
        <v>30</v>
      </c>
      <c r="E102" s="8">
        <v>0</v>
      </c>
      <c r="F102" s="8">
        <v>0</v>
      </c>
      <c r="G102" s="8">
        <v>0</v>
      </c>
      <c r="H102" s="8">
        <v>1</v>
      </c>
      <c r="I102" s="8">
        <f t="shared" si="12"/>
        <v>1</v>
      </c>
      <c r="J102" s="9">
        <v>0</v>
      </c>
      <c r="K102" s="9">
        <v>0</v>
      </c>
      <c r="L102" s="9">
        <v>0</v>
      </c>
      <c r="M102" s="9">
        <f>'форма 1'!O102</f>
        <v>2743045.29</v>
      </c>
      <c r="N102" s="11">
        <f t="shared" si="13"/>
        <v>2743045.29</v>
      </c>
    </row>
    <row r="103" spans="1:14" s="4" customFormat="1" ht="30" hidden="1" x14ac:dyDescent="0.25">
      <c r="A103" s="12">
        <f t="shared" si="14"/>
        <v>7</v>
      </c>
      <c r="B103" s="94" t="s">
        <v>853</v>
      </c>
      <c r="C103" s="6">
        <f>'форма 1'!I103</f>
        <v>564.20000000000005</v>
      </c>
      <c r="D103" s="7">
        <f>'форма 1'!N103</f>
        <v>37</v>
      </c>
      <c r="E103" s="8">
        <v>0</v>
      </c>
      <c r="F103" s="8">
        <v>0</v>
      </c>
      <c r="G103" s="8">
        <v>0</v>
      </c>
      <c r="H103" s="8">
        <v>1</v>
      </c>
      <c r="I103" s="8">
        <f t="shared" si="12"/>
        <v>1</v>
      </c>
      <c r="J103" s="9">
        <v>0</v>
      </c>
      <c r="K103" s="9">
        <v>0</v>
      </c>
      <c r="L103" s="9">
        <v>0</v>
      </c>
      <c r="M103" s="9">
        <f>'форма 1'!O103</f>
        <v>68121.36</v>
      </c>
      <c r="N103" s="11">
        <f t="shared" si="13"/>
        <v>68121.36</v>
      </c>
    </row>
    <row r="104" spans="1:14" s="4" customFormat="1" ht="15" hidden="1" x14ac:dyDescent="0.25">
      <c r="A104" s="12">
        <f t="shared" si="14"/>
        <v>8</v>
      </c>
      <c r="B104" s="94" t="s">
        <v>654</v>
      </c>
      <c r="C104" s="6">
        <f>'форма 1'!I104</f>
        <v>1575</v>
      </c>
      <c r="D104" s="7">
        <f>'форма 1'!N104</f>
        <v>42</v>
      </c>
      <c r="E104" s="8">
        <v>0</v>
      </c>
      <c r="F104" s="8">
        <v>0</v>
      </c>
      <c r="G104" s="8">
        <v>0</v>
      </c>
      <c r="H104" s="8">
        <v>1</v>
      </c>
      <c r="I104" s="8">
        <f t="shared" si="12"/>
        <v>1</v>
      </c>
      <c r="J104" s="9">
        <v>0</v>
      </c>
      <c r="K104" s="9">
        <v>0</v>
      </c>
      <c r="L104" s="9">
        <v>0</v>
      </c>
      <c r="M104" s="9">
        <f>'форма 1'!O104</f>
        <v>171051.77</v>
      </c>
      <c r="N104" s="11">
        <f t="shared" si="13"/>
        <v>171051.77</v>
      </c>
    </row>
    <row r="105" spans="1:14" s="4" customFormat="1" ht="15" hidden="1" x14ac:dyDescent="0.25">
      <c r="A105" s="12">
        <f t="shared" si="14"/>
        <v>9</v>
      </c>
      <c r="B105" s="94" t="s">
        <v>655</v>
      </c>
      <c r="C105" s="6">
        <f>'форма 1'!I105</f>
        <v>783.6</v>
      </c>
      <c r="D105" s="7">
        <f>'форма 1'!N105</f>
        <v>36</v>
      </c>
      <c r="E105" s="8">
        <v>0</v>
      </c>
      <c r="F105" s="8">
        <v>0</v>
      </c>
      <c r="G105" s="8">
        <v>0</v>
      </c>
      <c r="H105" s="8">
        <v>1</v>
      </c>
      <c r="I105" s="8">
        <f t="shared" si="12"/>
        <v>1</v>
      </c>
      <c r="J105" s="9">
        <v>0</v>
      </c>
      <c r="K105" s="9">
        <v>0</v>
      </c>
      <c r="L105" s="9">
        <v>0</v>
      </c>
      <c r="M105" s="9">
        <f>'форма 1'!O105</f>
        <v>82185.06</v>
      </c>
      <c r="N105" s="11">
        <f t="shared" si="13"/>
        <v>82185.06</v>
      </c>
    </row>
    <row r="106" spans="1:14" s="4" customFormat="1" ht="15" hidden="1" x14ac:dyDescent="0.25">
      <c r="A106" s="12">
        <f t="shared" si="14"/>
        <v>10</v>
      </c>
      <c r="B106" s="94" t="s">
        <v>98</v>
      </c>
      <c r="C106" s="6">
        <f>'форма 1'!I106</f>
        <v>5035</v>
      </c>
      <c r="D106" s="7">
        <f>'форма 1'!N106</f>
        <v>161</v>
      </c>
      <c r="E106" s="8">
        <v>0</v>
      </c>
      <c r="F106" s="8">
        <v>0</v>
      </c>
      <c r="G106" s="8">
        <v>0</v>
      </c>
      <c r="H106" s="8">
        <v>1</v>
      </c>
      <c r="I106" s="8">
        <f t="shared" si="12"/>
        <v>1</v>
      </c>
      <c r="J106" s="9">
        <v>0</v>
      </c>
      <c r="K106" s="9">
        <v>0</v>
      </c>
      <c r="L106" s="9">
        <v>0</v>
      </c>
      <c r="M106" s="9">
        <f>'форма 1'!O106</f>
        <v>6298789.9500000002</v>
      </c>
      <c r="N106" s="11">
        <f t="shared" si="13"/>
        <v>6298789.9500000002</v>
      </c>
    </row>
    <row r="107" spans="1:14" s="4" customFormat="1" ht="15" hidden="1" x14ac:dyDescent="0.25">
      <c r="A107" s="12">
        <f t="shared" si="14"/>
        <v>11</v>
      </c>
      <c r="B107" s="94" t="s">
        <v>656</v>
      </c>
      <c r="C107" s="6">
        <f>'форма 1'!I107</f>
        <v>1419.1</v>
      </c>
      <c r="D107" s="7">
        <f>'форма 1'!N107</f>
        <v>58</v>
      </c>
      <c r="E107" s="8">
        <v>0</v>
      </c>
      <c r="F107" s="8">
        <v>0</v>
      </c>
      <c r="G107" s="8">
        <v>0</v>
      </c>
      <c r="H107" s="8">
        <v>1</v>
      </c>
      <c r="I107" s="8">
        <f t="shared" si="12"/>
        <v>1</v>
      </c>
      <c r="J107" s="9">
        <v>0</v>
      </c>
      <c r="K107" s="9">
        <v>0</v>
      </c>
      <c r="L107" s="9">
        <v>0</v>
      </c>
      <c r="M107" s="9">
        <f>'форма 1'!O107</f>
        <v>80457.3</v>
      </c>
      <c r="N107" s="11">
        <f t="shared" si="13"/>
        <v>80457.3</v>
      </c>
    </row>
    <row r="108" spans="1:14" s="4" customFormat="1" ht="15" hidden="1" x14ac:dyDescent="0.25">
      <c r="A108" s="12">
        <f t="shared" si="14"/>
        <v>12</v>
      </c>
      <c r="B108" s="94" t="s">
        <v>169</v>
      </c>
      <c r="C108" s="6">
        <f>'форма 1'!I108</f>
        <v>983</v>
      </c>
      <c r="D108" s="7">
        <f>'форма 1'!N108</f>
        <v>34</v>
      </c>
      <c r="E108" s="8">
        <v>0</v>
      </c>
      <c r="F108" s="8">
        <v>0</v>
      </c>
      <c r="G108" s="8">
        <v>0</v>
      </c>
      <c r="H108" s="8">
        <v>1</v>
      </c>
      <c r="I108" s="8">
        <f t="shared" si="12"/>
        <v>1</v>
      </c>
      <c r="J108" s="9">
        <v>0</v>
      </c>
      <c r="K108" s="9">
        <v>0</v>
      </c>
      <c r="L108" s="9">
        <v>0</v>
      </c>
      <c r="M108" s="9">
        <f>'форма 1'!O108</f>
        <v>1940724.07</v>
      </c>
      <c r="N108" s="11">
        <f t="shared" si="13"/>
        <v>1940724.07</v>
      </c>
    </row>
    <row r="109" spans="1:14" s="4" customFormat="1" ht="15" hidden="1" x14ac:dyDescent="0.25">
      <c r="A109" s="12">
        <f t="shared" si="14"/>
        <v>13</v>
      </c>
      <c r="B109" s="94" t="s">
        <v>170</v>
      </c>
      <c r="C109" s="6">
        <f>'форма 1'!I109</f>
        <v>555.59</v>
      </c>
      <c r="D109" s="7">
        <f>'форма 1'!N109</f>
        <v>38</v>
      </c>
      <c r="E109" s="8">
        <v>0</v>
      </c>
      <c r="F109" s="8">
        <v>0</v>
      </c>
      <c r="G109" s="8">
        <v>0</v>
      </c>
      <c r="H109" s="8">
        <v>1</v>
      </c>
      <c r="I109" s="8">
        <f t="shared" si="12"/>
        <v>1</v>
      </c>
      <c r="J109" s="9">
        <v>0</v>
      </c>
      <c r="K109" s="9">
        <v>0</v>
      </c>
      <c r="L109" s="9">
        <v>0</v>
      </c>
      <c r="M109" s="9">
        <f>'форма 1'!O109</f>
        <v>2578233.6800000002</v>
      </c>
      <c r="N109" s="11">
        <f t="shared" si="13"/>
        <v>2578233.6800000002</v>
      </c>
    </row>
    <row r="110" spans="1:14" s="4" customFormat="1" ht="15" hidden="1" x14ac:dyDescent="0.25">
      <c r="A110" s="12">
        <f t="shared" si="14"/>
        <v>14</v>
      </c>
      <c r="B110" s="94" t="s">
        <v>657</v>
      </c>
      <c r="C110" s="6">
        <f>'форма 1'!I110</f>
        <v>1358.8</v>
      </c>
      <c r="D110" s="7">
        <f>'форма 1'!N110</f>
        <v>61</v>
      </c>
      <c r="E110" s="8">
        <v>0</v>
      </c>
      <c r="F110" s="8">
        <v>0</v>
      </c>
      <c r="G110" s="8">
        <v>0</v>
      </c>
      <c r="H110" s="8">
        <v>1</v>
      </c>
      <c r="I110" s="8">
        <f t="shared" si="12"/>
        <v>1</v>
      </c>
      <c r="J110" s="9">
        <v>0</v>
      </c>
      <c r="K110" s="9">
        <v>0</v>
      </c>
      <c r="L110" s="9">
        <v>0</v>
      </c>
      <c r="M110" s="9">
        <f>'форма 1'!O110</f>
        <v>159881.78</v>
      </c>
      <c r="N110" s="11">
        <f t="shared" si="13"/>
        <v>159881.78</v>
      </c>
    </row>
    <row r="111" spans="1:14" s="4" customFormat="1" ht="15" hidden="1" x14ac:dyDescent="0.25">
      <c r="A111" s="12">
        <f t="shared" si="14"/>
        <v>15</v>
      </c>
      <c r="B111" s="94" t="s">
        <v>99</v>
      </c>
      <c r="C111" s="6">
        <f>'форма 1'!I111</f>
        <v>3513.36</v>
      </c>
      <c r="D111" s="7">
        <f>'форма 1'!N111</f>
        <v>121</v>
      </c>
      <c r="E111" s="8">
        <v>0</v>
      </c>
      <c r="F111" s="8">
        <v>0</v>
      </c>
      <c r="G111" s="8">
        <v>0</v>
      </c>
      <c r="H111" s="8">
        <v>1</v>
      </c>
      <c r="I111" s="8">
        <f t="shared" si="12"/>
        <v>1</v>
      </c>
      <c r="J111" s="9">
        <v>0</v>
      </c>
      <c r="K111" s="9">
        <v>0</v>
      </c>
      <c r="L111" s="9">
        <v>0</v>
      </c>
      <c r="M111" s="9">
        <f>'форма 1'!O111</f>
        <v>4028248</v>
      </c>
      <c r="N111" s="11">
        <f t="shared" si="13"/>
        <v>4028248</v>
      </c>
    </row>
    <row r="112" spans="1:14" s="4" customFormat="1" ht="15" hidden="1" x14ac:dyDescent="0.25">
      <c r="A112" s="12">
        <f t="shared" si="14"/>
        <v>16</v>
      </c>
      <c r="B112" s="94" t="s">
        <v>100</v>
      </c>
      <c r="C112" s="6">
        <f>'форма 1'!I112</f>
        <v>3535.4</v>
      </c>
      <c r="D112" s="7">
        <f>'форма 1'!N112</f>
        <v>95</v>
      </c>
      <c r="E112" s="8">
        <v>0</v>
      </c>
      <c r="F112" s="8">
        <v>0</v>
      </c>
      <c r="G112" s="8">
        <v>0</v>
      </c>
      <c r="H112" s="8">
        <v>1</v>
      </c>
      <c r="I112" s="8">
        <f t="shared" si="12"/>
        <v>1</v>
      </c>
      <c r="J112" s="9">
        <v>0</v>
      </c>
      <c r="K112" s="9">
        <v>0</v>
      </c>
      <c r="L112" s="9">
        <v>0</v>
      </c>
      <c r="M112" s="9">
        <f>'форма 1'!O112</f>
        <v>5383498.1200000001</v>
      </c>
      <c r="N112" s="11">
        <f t="shared" si="13"/>
        <v>5383498.1200000001</v>
      </c>
    </row>
    <row r="113" spans="1:14" s="4" customFormat="1" ht="15" hidden="1" x14ac:dyDescent="0.25">
      <c r="A113" s="12">
        <f t="shared" si="14"/>
        <v>17</v>
      </c>
      <c r="B113" s="94" t="s">
        <v>658</v>
      </c>
      <c r="C113" s="6">
        <f>'форма 1'!I113</f>
        <v>2714</v>
      </c>
      <c r="D113" s="7">
        <f>'форма 1'!N113</f>
        <v>97</v>
      </c>
      <c r="E113" s="8">
        <v>0</v>
      </c>
      <c r="F113" s="8">
        <v>0</v>
      </c>
      <c r="G113" s="8">
        <v>0</v>
      </c>
      <c r="H113" s="8">
        <v>1</v>
      </c>
      <c r="I113" s="8">
        <f t="shared" si="12"/>
        <v>1</v>
      </c>
      <c r="J113" s="9">
        <v>0</v>
      </c>
      <c r="K113" s="9">
        <v>0</v>
      </c>
      <c r="L113" s="9">
        <v>0</v>
      </c>
      <c r="M113" s="9">
        <f>'форма 1'!O113</f>
        <v>138704.51</v>
      </c>
      <c r="N113" s="11">
        <f t="shared" si="13"/>
        <v>138704.51</v>
      </c>
    </row>
    <row r="114" spans="1:14" s="4" customFormat="1" ht="15" hidden="1" x14ac:dyDescent="0.25">
      <c r="A114" s="12">
        <f t="shared" si="14"/>
        <v>18</v>
      </c>
      <c r="B114" s="94" t="s">
        <v>101</v>
      </c>
      <c r="C114" s="6">
        <f>'форма 1'!I114</f>
        <v>3569</v>
      </c>
      <c r="D114" s="7">
        <f>'форма 1'!N114</f>
        <v>137</v>
      </c>
      <c r="E114" s="8">
        <v>0</v>
      </c>
      <c r="F114" s="8">
        <v>0</v>
      </c>
      <c r="G114" s="8">
        <v>0</v>
      </c>
      <c r="H114" s="8">
        <v>1</v>
      </c>
      <c r="I114" s="8">
        <f t="shared" si="12"/>
        <v>1</v>
      </c>
      <c r="J114" s="9">
        <v>0</v>
      </c>
      <c r="K114" s="9">
        <v>0</v>
      </c>
      <c r="L114" s="9">
        <v>0</v>
      </c>
      <c r="M114" s="9">
        <f>'форма 1'!O114</f>
        <v>5076196.58</v>
      </c>
      <c r="N114" s="11">
        <f t="shared" si="13"/>
        <v>5076196.58</v>
      </c>
    </row>
    <row r="115" spans="1:14" s="4" customFormat="1" ht="15" hidden="1" x14ac:dyDescent="0.25">
      <c r="A115" s="12">
        <f t="shared" si="14"/>
        <v>19</v>
      </c>
      <c r="B115" s="94" t="s">
        <v>659</v>
      </c>
      <c r="C115" s="6">
        <f>'форма 1'!I115</f>
        <v>1436</v>
      </c>
      <c r="D115" s="7">
        <f>'форма 1'!N115</f>
        <v>51</v>
      </c>
      <c r="E115" s="8">
        <v>0</v>
      </c>
      <c r="F115" s="8">
        <v>0</v>
      </c>
      <c r="G115" s="8">
        <v>0</v>
      </c>
      <c r="H115" s="8">
        <v>1</v>
      </c>
      <c r="I115" s="8">
        <f t="shared" si="12"/>
        <v>1</v>
      </c>
      <c r="J115" s="9">
        <v>0</v>
      </c>
      <c r="K115" s="9">
        <v>0</v>
      </c>
      <c r="L115" s="9">
        <v>0</v>
      </c>
      <c r="M115" s="9">
        <f>'форма 1'!O115</f>
        <v>155219.6</v>
      </c>
      <c r="N115" s="11">
        <f t="shared" si="13"/>
        <v>155219.6</v>
      </c>
    </row>
    <row r="116" spans="1:14" s="4" customFormat="1" ht="15" hidden="1" x14ac:dyDescent="0.25">
      <c r="A116" s="12">
        <f t="shared" si="14"/>
        <v>20</v>
      </c>
      <c r="B116" s="94" t="s">
        <v>660</v>
      </c>
      <c r="C116" s="6">
        <f>'форма 1'!I116</f>
        <v>3642.3</v>
      </c>
      <c r="D116" s="7">
        <f>'форма 1'!N116</f>
        <v>141</v>
      </c>
      <c r="E116" s="8">
        <v>0</v>
      </c>
      <c r="F116" s="8">
        <v>0</v>
      </c>
      <c r="G116" s="8">
        <v>0</v>
      </c>
      <c r="H116" s="8">
        <v>1</v>
      </c>
      <c r="I116" s="8">
        <f t="shared" si="12"/>
        <v>1</v>
      </c>
      <c r="J116" s="9">
        <v>0</v>
      </c>
      <c r="K116" s="9">
        <v>0</v>
      </c>
      <c r="L116" s="9">
        <v>0</v>
      </c>
      <c r="M116" s="9">
        <f>'форма 1'!O116</f>
        <v>386314.8</v>
      </c>
      <c r="N116" s="11">
        <f t="shared" si="13"/>
        <v>386314.8</v>
      </c>
    </row>
    <row r="117" spans="1:14" s="4" customFormat="1" ht="15" hidden="1" x14ac:dyDescent="0.25">
      <c r="A117" s="12">
        <f t="shared" si="14"/>
        <v>21</v>
      </c>
      <c r="B117" s="94" t="s">
        <v>102</v>
      </c>
      <c r="C117" s="6">
        <f>'форма 1'!I117</f>
        <v>3954.5</v>
      </c>
      <c r="D117" s="7">
        <f>'форма 1'!N117</f>
        <v>154</v>
      </c>
      <c r="E117" s="8">
        <v>0</v>
      </c>
      <c r="F117" s="8">
        <v>0</v>
      </c>
      <c r="G117" s="8">
        <v>0</v>
      </c>
      <c r="H117" s="8">
        <v>1</v>
      </c>
      <c r="I117" s="8">
        <f t="shared" si="12"/>
        <v>1</v>
      </c>
      <c r="J117" s="9">
        <v>0</v>
      </c>
      <c r="K117" s="9">
        <v>0</v>
      </c>
      <c r="L117" s="9">
        <v>0</v>
      </c>
      <c r="M117" s="9">
        <f>'форма 1'!O117</f>
        <v>4912658.22</v>
      </c>
      <c r="N117" s="11">
        <f t="shared" si="13"/>
        <v>4912658.22</v>
      </c>
    </row>
    <row r="118" spans="1:14" s="4" customFormat="1" ht="15" hidden="1" x14ac:dyDescent="0.25">
      <c r="A118" s="12">
        <f t="shared" si="14"/>
        <v>22</v>
      </c>
      <c r="B118" s="94" t="s">
        <v>661</v>
      </c>
      <c r="C118" s="6">
        <f>'форма 1'!I118</f>
        <v>3606.43</v>
      </c>
      <c r="D118" s="7">
        <f>'форма 1'!N118</f>
        <v>107</v>
      </c>
      <c r="E118" s="8">
        <v>0</v>
      </c>
      <c r="F118" s="8">
        <v>0</v>
      </c>
      <c r="G118" s="8">
        <v>0</v>
      </c>
      <c r="H118" s="8">
        <v>1</v>
      </c>
      <c r="I118" s="8">
        <f t="shared" si="12"/>
        <v>1</v>
      </c>
      <c r="J118" s="9">
        <v>0</v>
      </c>
      <c r="K118" s="9">
        <v>0</v>
      </c>
      <c r="L118" s="9">
        <v>0</v>
      </c>
      <c r="M118" s="9">
        <f>'форма 1'!O118</f>
        <v>158504.76999999999</v>
      </c>
      <c r="N118" s="11">
        <f t="shared" si="13"/>
        <v>158504.76999999999</v>
      </c>
    </row>
    <row r="119" spans="1:14" s="4" customFormat="1" ht="15" hidden="1" x14ac:dyDescent="0.25">
      <c r="A119" s="12">
        <f t="shared" si="14"/>
        <v>23</v>
      </c>
      <c r="B119" s="94" t="s">
        <v>662</v>
      </c>
      <c r="C119" s="6">
        <f>'форма 1'!I119</f>
        <v>678.6</v>
      </c>
      <c r="D119" s="7">
        <f>'форма 1'!N119</f>
        <v>40</v>
      </c>
      <c r="E119" s="8">
        <v>0</v>
      </c>
      <c r="F119" s="8">
        <v>0</v>
      </c>
      <c r="G119" s="8">
        <v>0</v>
      </c>
      <c r="H119" s="8">
        <v>1</v>
      </c>
      <c r="I119" s="8">
        <f t="shared" si="12"/>
        <v>1</v>
      </c>
      <c r="J119" s="9">
        <v>0</v>
      </c>
      <c r="K119" s="9">
        <v>0</v>
      </c>
      <c r="L119" s="9">
        <v>0</v>
      </c>
      <c r="M119" s="9">
        <f>'форма 1'!O119</f>
        <v>75520.429999999993</v>
      </c>
      <c r="N119" s="11">
        <f t="shared" si="13"/>
        <v>75520.429999999993</v>
      </c>
    </row>
    <row r="120" spans="1:14" s="4" customFormat="1" ht="15" hidden="1" x14ac:dyDescent="0.25">
      <c r="A120" s="12">
        <f t="shared" si="14"/>
        <v>24</v>
      </c>
      <c r="B120" s="94" t="s">
        <v>663</v>
      </c>
      <c r="C120" s="6">
        <f>'форма 1'!I120</f>
        <v>667</v>
      </c>
      <c r="D120" s="7">
        <f>'форма 1'!N120</f>
        <v>34</v>
      </c>
      <c r="E120" s="8">
        <v>0</v>
      </c>
      <c r="F120" s="8">
        <v>0</v>
      </c>
      <c r="G120" s="8">
        <v>0</v>
      </c>
      <c r="H120" s="8">
        <v>1</v>
      </c>
      <c r="I120" s="8">
        <f t="shared" si="12"/>
        <v>1</v>
      </c>
      <c r="J120" s="9">
        <v>0</v>
      </c>
      <c r="K120" s="9">
        <v>0</v>
      </c>
      <c r="L120" s="9">
        <v>0</v>
      </c>
      <c r="M120" s="9">
        <f>'форма 1'!O120</f>
        <v>77751.820000000007</v>
      </c>
      <c r="N120" s="11">
        <f t="shared" si="13"/>
        <v>77751.820000000007</v>
      </c>
    </row>
    <row r="121" spans="1:14" s="4" customFormat="1" ht="15" hidden="1" x14ac:dyDescent="0.25">
      <c r="A121" s="12">
        <f t="shared" si="14"/>
        <v>25</v>
      </c>
      <c r="B121" s="94" t="s">
        <v>664</v>
      </c>
      <c r="C121" s="6">
        <f>'форма 1'!I121</f>
        <v>2350.8000000000002</v>
      </c>
      <c r="D121" s="7">
        <f>'форма 1'!N121</f>
        <v>47</v>
      </c>
      <c r="E121" s="8">
        <v>0</v>
      </c>
      <c r="F121" s="8">
        <v>0</v>
      </c>
      <c r="G121" s="8">
        <v>0</v>
      </c>
      <c r="H121" s="8">
        <v>1</v>
      </c>
      <c r="I121" s="8">
        <f t="shared" si="12"/>
        <v>1</v>
      </c>
      <c r="J121" s="9">
        <v>0</v>
      </c>
      <c r="K121" s="9">
        <v>0</v>
      </c>
      <c r="L121" s="9">
        <v>0</v>
      </c>
      <c r="M121" s="9">
        <f>'форма 1'!O121</f>
        <v>77495.41</v>
      </c>
      <c r="N121" s="11">
        <f t="shared" si="13"/>
        <v>77495.41</v>
      </c>
    </row>
    <row r="122" spans="1:14" s="4" customFormat="1" ht="15" hidden="1" x14ac:dyDescent="0.25">
      <c r="A122" s="12">
        <f t="shared" si="14"/>
        <v>26</v>
      </c>
      <c r="B122" s="94" t="s">
        <v>103</v>
      </c>
      <c r="C122" s="6">
        <f>'форма 1'!I122</f>
        <v>5400.2</v>
      </c>
      <c r="D122" s="7">
        <f>'форма 1'!N122</f>
        <v>172</v>
      </c>
      <c r="E122" s="8">
        <v>0</v>
      </c>
      <c r="F122" s="8">
        <v>0</v>
      </c>
      <c r="G122" s="8">
        <v>0</v>
      </c>
      <c r="H122" s="8">
        <v>1</v>
      </c>
      <c r="I122" s="8">
        <f t="shared" si="12"/>
        <v>1</v>
      </c>
      <c r="J122" s="9">
        <v>0</v>
      </c>
      <c r="K122" s="9">
        <v>0</v>
      </c>
      <c r="L122" s="9">
        <v>0</v>
      </c>
      <c r="M122" s="9">
        <f>'форма 1'!O122</f>
        <v>6187703.5</v>
      </c>
      <c r="N122" s="11">
        <f t="shared" si="13"/>
        <v>6187703.5</v>
      </c>
    </row>
    <row r="123" spans="1:14" s="4" customFormat="1" ht="15" hidden="1" x14ac:dyDescent="0.25">
      <c r="A123" s="12">
        <f t="shared" si="14"/>
        <v>27</v>
      </c>
      <c r="B123" s="94" t="s">
        <v>665</v>
      </c>
      <c r="C123" s="6">
        <f>'форма 1'!I123</f>
        <v>1771.9</v>
      </c>
      <c r="D123" s="7">
        <f>'форма 1'!N123</f>
        <v>58</v>
      </c>
      <c r="E123" s="8">
        <v>0</v>
      </c>
      <c r="F123" s="8">
        <v>0</v>
      </c>
      <c r="G123" s="8">
        <v>0</v>
      </c>
      <c r="H123" s="8">
        <v>1</v>
      </c>
      <c r="I123" s="8">
        <f t="shared" si="12"/>
        <v>1</v>
      </c>
      <c r="J123" s="9">
        <v>0</v>
      </c>
      <c r="K123" s="9">
        <v>0</v>
      </c>
      <c r="L123" s="9">
        <v>0</v>
      </c>
      <c r="M123" s="9">
        <f>'форма 1'!O123</f>
        <v>4782683.2</v>
      </c>
      <c r="N123" s="11">
        <f t="shared" si="13"/>
        <v>4782683.2</v>
      </c>
    </row>
    <row r="124" spans="1:14" s="4" customFormat="1" ht="15" hidden="1" x14ac:dyDescent="0.25">
      <c r="A124" s="12">
        <f t="shared" si="14"/>
        <v>28</v>
      </c>
      <c r="B124" s="94" t="s">
        <v>666</v>
      </c>
      <c r="C124" s="6">
        <f>'форма 1'!I124</f>
        <v>1853.8</v>
      </c>
      <c r="D124" s="7">
        <f>'форма 1'!N124</f>
        <v>52</v>
      </c>
      <c r="E124" s="8">
        <v>0</v>
      </c>
      <c r="F124" s="8">
        <v>0</v>
      </c>
      <c r="G124" s="8">
        <v>0</v>
      </c>
      <c r="H124" s="8">
        <v>1</v>
      </c>
      <c r="I124" s="8">
        <f t="shared" si="12"/>
        <v>1</v>
      </c>
      <c r="J124" s="9">
        <v>0</v>
      </c>
      <c r="K124" s="9">
        <v>0</v>
      </c>
      <c r="L124" s="9">
        <v>0</v>
      </c>
      <c r="M124" s="9">
        <f>'форма 1'!O124</f>
        <v>98907.54</v>
      </c>
      <c r="N124" s="11">
        <f t="shared" si="13"/>
        <v>98907.54</v>
      </c>
    </row>
    <row r="125" spans="1:14" s="4" customFormat="1" ht="15" hidden="1" x14ac:dyDescent="0.25">
      <c r="A125" s="12">
        <f t="shared" si="14"/>
        <v>29</v>
      </c>
      <c r="B125" s="94" t="s">
        <v>104</v>
      </c>
      <c r="C125" s="6">
        <f>'форма 1'!I125</f>
        <v>6164.2</v>
      </c>
      <c r="D125" s="7">
        <f>'форма 1'!N125</f>
        <v>200</v>
      </c>
      <c r="E125" s="8">
        <v>0</v>
      </c>
      <c r="F125" s="8">
        <v>0</v>
      </c>
      <c r="G125" s="8">
        <v>0</v>
      </c>
      <c r="H125" s="8">
        <v>1</v>
      </c>
      <c r="I125" s="8">
        <f t="shared" si="12"/>
        <v>1</v>
      </c>
      <c r="J125" s="9">
        <v>0</v>
      </c>
      <c r="K125" s="9">
        <v>0</v>
      </c>
      <c r="L125" s="9">
        <v>0</v>
      </c>
      <c r="M125" s="9">
        <f>'форма 1'!O125</f>
        <v>4287702.07</v>
      </c>
      <c r="N125" s="11">
        <f t="shared" si="13"/>
        <v>4287702.07</v>
      </c>
    </row>
    <row r="126" spans="1:14" s="4" customFormat="1" ht="15" hidden="1" x14ac:dyDescent="0.25">
      <c r="A126" s="12">
        <f t="shared" si="14"/>
        <v>30</v>
      </c>
      <c r="B126" s="94" t="s">
        <v>105</v>
      </c>
      <c r="C126" s="6">
        <f>'форма 1'!I126</f>
        <v>4068.1</v>
      </c>
      <c r="D126" s="7">
        <f>'форма 1'!N126</f>
        <v>77</v>
      </c>
      <c r="E126" s="8">
        <v>0</v>
      </c>
      <c r="F126" s="8">
        <v>0</v>
      </c>
      <c r="G126" s="8">
        <v>0</v>
      </c>
      <c r="H126" s="8">
        <v>1</v>
      </c>
      <c r="I126" s="8">
        <f t="shared" si="12"/>
        <v>1</v>
      </c>
      <c r="J126" s="9">
        <v>0</v>
      </c>
      <c r="K126" s="9">
        <v>0</v>
      </c>
      <c r="L126" s="9">
        <v>0</v>
      </c>
      <c r="M126" s="9">
        <f>'форма 1'!O126</f>
        <v>10905690.279999999</v>
      </c>
      <c r="N126" s="11">
        <f t="shared" si="13"/>
        <v>10905690.279999999</v>
      </c>
    </row>
    <row r="127" spans="1:14" s="4" customFormat="1" ht="15" hidden="1" x14ac:dyDescent="0.25">
      <c r="A127" s="12">
        <f t="shared" si="14"/>
        <v>31</v>
      </c>
      <c r="B127" s="94" t="s">
        <v>667</v>
      </c>
      <c r="C127" s="6">
        <f>'форма 1'!I127</f>
        <v>1992.7</v>
      </c>
      <c r="D127" s="7">
        <f>'форма 1'!N127</f>
        <v>62</v>
      </c>
      <c r="E127" s="8">
        <v>0</v>
      </c>
      <c r="F127" s="8">
        <v>0</v>
      </c>
      <c r="G127" s="8">
        <v>0</v>
      </c>
      <c r="H127" s="8">
        <v>1</v>
      </c>
      <c r="I127" s="8">
        <f t="shared" si="12"/>
        <v>1</v>
      </c>
      <c r="J127" s="9">
        <v>0</v>
      </c>
      <c r="K127" s="9">
        <v>0</v>
      </c>
      <c r="L127" s="9">
        <v>0</v>
      </c>
      <c r="M127" s="9">
        <f>'форма 1'!O127</f>
        <v>121624.78</v>
      </c>
      <c r="N127" s="11">
        <f t="shared" si="13"/>
        <v>121624.78</v>
      </c>
    </row>
    <row r="128" spans="1:14" s="4" customFormat="1" ht="15" hidden="1" x14ac:dyDescent="0.25">
      <c r="A128" s="12">
        <f t="shared" si="14"/>
        <v>32</v>
      </c>
      <c r="B128" s="94" t="s">
        <v>668</v>
      </c>
      <c r="C128" s="6">
        <f>'форма 1'!I128</f>
        <v>2717.7</v>
      </c>
      <c r="D128" s="7">
        <f>'форма 1'!N128</f>
        <v>112</v>
      </c>
      <c r="E128" s="8">
        <v>0</v>
      </c>
      <c r="F128" s="8">
        <v>0</v>
      </c>
      <c r="G128" s="8">
        <v>0</v>
      </c>
      <c r="H128" s="8">
        <v>1</v>
      </c>
      <c r="I128" s="8">
        <f t="shared" si="12"/>
        <v>1</v>
      </c>
      <c r="J128" s="9">
        <v>0</v>
      </c>
      <c r="K128" s="9">
        <v>0</v>
      </c>
      <c r="L128" s="9">
        <v>0</v>
      </c>
      <c r="M128" s="9">
        <f>'форма 1'!O128</f>
        <v>4425906.1900000004</v>
      </c>
      <c r="N128" s="11">
        <f t="shared" si="13"/>
        <v>4425906.1900000004</v>
      </c>
    </row>
    <row r="129" spans="1:14" s="4" customFormat="1" ht="15" hidden="1" x14ac:dyDescent="0.25">
      <c r="A129" s="12">
        <f t="shared" si="14"/>
        <v>33</v>
      </c>
      <c r="B129" s="94" t="s">
        <v>335</v>
      </c>
      <c r="C129" s="6">
        <f>'форма 1'!I129</f>
        <v>1889.6</v>
      </c>
      <c r="D129" s="7">
        <f>'форма 1'!N129</f>
        <v>52</v>
      </c>
      <c r="E129" s="8">
        <v>0</v>
      </c>
      <c r="F129" s="8">
        <v>0</v>
      </c>
      <c r="G129" s="8">
        <v>0</v>
      </c>
      <c r="H129" s="8">
        <v>1</v>
      </c>
      <c r="I129" s="8">
        <f t="shared" si="12"/>
        <v>1</v>
      </c>
      <c r="J129" s="9">
        <v>0</v>
      </c>
      <c r="K129" s="9">
        <v>0</v>
      </c>
      <c r="L129" s="9">
        <v>0</v>
      </c>
      <c r="M129" s="9">
        <f>'форма 1'!O129</f>
        <v>8595896</v>
      </c>
      <c r="N129" s="11">
        <f t="shared" si="13"/>
        <v>8595896</v>
      </c>
    </row>
    <row r="130" spans="1:14" s="4" customFormat="1" ht="15" hidden="1" x14ac:dyDescent="0.25">
      <c r="A130" s="12">
        <f t="shared" si="14"/>
        <v>34</v>
      </c>
      <c r="B130" s="94" t="s">
        <v>669</v>
      </c>
      <c r="C130" s="6">
        <f>'форма 1'!I130</f>
        <v>3478.4</v>
      </c>
      <c r="D130" s="7">
        <f>'форма 1'!N130</f>
        <v>101</v>
      </c>
      <c r="E130" s="8">
        <v>0</v>
      </c>
      <c r="F130" s="8">
        <v>0</v>
      </c>
      <c r="G130" s="8">
        <v>0</v>
      </c>
      <c r="H130" s="8">
        <v>1</v>
      </c>
      <c r="I130" s="8">
        <f t="shared" si="12"/>
        <v>1</v>
      </c>
      <c r="J130" s="9">
        <v>0</v>
      </c>
      <c r="K130" s="9">
        <v>0</v>
      </c>
      <c r="L130" s="9">
        <v>0</v>
      </c>
      <c r="M130" s="9">
        <f>'форма 1'!O130</f>
        <v>167132.45000000001</v>
      </c>
      <c r="N130" s="11">
        <f t="shared" si="13"/>
        <v>167132.45000000001</v>
      </c>
    </row>
    <row r="131" spans="1:14" s="4" customFormat="1" ht="15" hidden="1" x14ac:dyDescent="0.25">
      <c r="A131" s="12">
        <f t="shared" si="14"/>
        <v>35</v>
      </c>
      <c r="B131" s="94" t="s">
        <v>670</v>
      </c>
      <c r="C131" s="6">
        <f>'форма 1'!I131</f>
        <v>1441.14</v>
      </c>
      <c r="D131" s="7">
        <f>'форма 1'!N131</f>
        <v>103</v>
      </c>
      <c r="E131" s="8">
        <v>0</v>
      </c>
      <c r="F131" s="8">
        <v>0</v>
      </c>
      <c r="G131" s="8">
        <v>0</v>
      </c>
      <c r="H131" s="8">
        <v>1</v>
      </c>
      <c r="I131" s="8">
        <f t="shared" si="12"/>
        <v>1</v>
      </c>
      <c r="J131" s="9">
        <v>0</v>
      </c>
      <c r="K131" s="9">
        <v>0</v>
      </c>
      <c r="L131" s="9">
        <v>0</v>
      </c>
      <c r="M131" s="9">
        <f>'форма 1'!O131</f>
        <v>89060.2</v>
      </c>
      <c r="N131" s="11">
        <f t="shared" si="13"/>
        <v>89060.2</v>
      </c>
    </row>
    <row r="132" spans="1:14" s="4" customFormat="1" ht="15" hidden="1" x14ac:dyDescent="0.25">
      <c r="A132" s="12">
        <f t="shared" si="14"/>
        <v>36</v>
      </c>
      <c r="B132" s="94" t="s">
        <v>106</v>
      </c>
      <c r="C132" s="6">
        <f>'форма 1'!I132</f>
        <v>4406.74</v>
      </c>
      <c r="D132" s="7">
        <f>'форма 1'!N132</f>
        <v>142</v>
      </c>
      <c r="E132" s="8">
        <v>0</v>
      </c>
      <c r="F132" s="8">
        <v>0</v>
      </c>
      <c r="G132" s="8">
        <v>0</v>
      </c>
      <c r="H132" s="8">
        <v>1</v>
      </c>
      <c r="I132" s="8">
        <f t="shared" si="12"/>
        <v>1</v>
      </c>
      <c r="J132" s="9">
        <v>0</v>
      </c>
      <c r="K132" s="9">
        <v>0</v>
      </c>
      <c r="L132" s="9">
        <v>0</v>
      </c>
      <c r="M132" s="9">
        <f>'форма 1'!O132</f>
        <v>4024224.07</v>
      </c>
      <c r="N132" s="11">
        <f t="shared" si="13"/>
        <v>4024224.07</v>
      </c>
    </row>
    <row r="133" spans="1:14" s="4" customFormat="1" ht="15" hidden="1" x14ac:dyDescent="0.25">
      <c r="A133" s="12">
        <f t="shared" si="14"/>
        <v>37</v>
      </c>
      <c r="B133" s="94" t="s">
        <v>671</v>
      </c>
      <c r="C133" s="6">
        <f>'форма 1'!I133</f>
        <v>5067</v>
      </c>
      <c r="D133" s="7">
        <f>'форма 1'!N133</f>
        <v>196</v>
      </c>
      <c r="E133" s="8">
        <v>0</v>
      </c>
      <c r="F133" s="8">
        <v>0</v>
      </c>
      <c r="G133" s="8">
        <v>0</v>
      </c>
      <c r="H133" s="8">
        <v>1</v>
      </c>
      <c r="I133" s="8">
        <f t="shared" si="12"/>
        <v>1</v>
      </c>
      <c r="J133" s="9">
        <v>0</v>
      </c>
      <c r="K133" s="9">
        <v>0</v>
      </c>
      <c r="L133" s="9">
        <v>0</v>
      </c>
      <c r="M133" s="9">
        <f>'форма 1'!O133</f>
        <v>770001.96</v>
      </c>
      <c r="N133" s="11">
        <f t="shared" si="13"/>
        <v>770001.96</v>
      </c>
    </row>
    <row r="134" spans="1:14" s="4" customFormat="1" ht="15" hidden="1" x14ac:dyDescent="0.25">
      <c r="A134" s="12">
        <f t="shared" si="14"/>
        <v>38</v>
      </c>
      <c r="B134" s="94" t="s">
        <v>672</v>
      </c>
      <c r="C134" s="6">
        <f>'форма 1'!I134</f>
        <v>2695.3</v>
      </c>
      <c r="D134" s="7">
        <f>'форма 1'!N134</f>
        <v>127</v>
      </c>
      <c r="E134" s="8">
        <v>0</v>
      </c>
      <c r="F134" s="8">
        <v>0</v>
      </c>
      <c r="G134" s="8">
        <v>0</v>
      </c>
      <c r="H134" s="8">
        <v>1</v>
      </c>
      <c r="I134" s="8">
        <f t="shared" si="12"/>
        <v>1</v>
      </c>
      <c r="J134" s="9">
        <v>0</v>
      </c>
      <c r="K134" s="9">
        <v>0</v>
      </c>
      <c r="L134" s="9">
        <v>0</v>
      </c>
      <c r="M134" s="9">
        <f>'форма 1'!O134</f>
        <v>296215.40000000002</v>
      </c>
      <c r="N134" s="11">
        <f t="shared" si="13"/>
        <v>296215.40000000002</v>
      </c>
    </row>
    <row r="135" spans="1:14" s="4" customFormat="1" ht="15" hidden="1" x14ac:dyDescent="0.25">
      <c r="A135" s="12">
        <f t="shared" si="14"/>
        <v>39</v>
      </c>
      <c r="B135" s="94" t="s">
        <v>107</v>
      </c>
      <c r="C135" s="6">
        <f>'форма 1'!I135</f>
        <v>4298.7</v>
      </c>
      <c r="D135" s="7">
        <f>'форма 1'!N135</f>
        <v>122</v>
      </c>
      <c r="E135" s="8">
        <v>0</v>
      </c>
      <c r="F135" s="8">
        <v>0</v>
      </c>
      <c r="G135" s="8">
        <v>0</v>
      </c>
      <c r="H135" s="8">
        <v>1</v>
      </c>
      <c r="I135" s="8">
        <f t="shared" si="12"/>
        <v>1</v>
      </c>
      <c r="J135" s="9">
        <v>0</v>
      </c>
      <c r="K135" s="9">
        <v>0</v>
      </c>
      <c r="L135" s="9">
        <v>0</v>
      </c>
      <c r="M135" s="9">
        <f>'форма 1'!O135</f>
        <v>3519028.5</v>
      </c>
      <c r="N135" s="11">
        <f t="shared" si="13"/>
        <v>3519028.5</v>
      </c>
    </row>
    <row r="136" spans="1:14" s="4" customFormat="1" ht="15" hidden="1" x14ac:dyDescent="0.25">
      <c r="A136" s="12">
        <f t="shared" si="14"/>
        <v>40</v>
      </c>
      <c r="B136" s="94" t="s">
        <v>97</v>
      </c>
      <c r="C136" s="6">
        <f>'форма 1'!I136</f>
        <v>5293.2</v>
      </c>
      <c r="D136" s="7">
        <f>'форма 1'!N136</f>
        <v>132</v>
      </c>
      <c r="E136" s="8">
        <v>0</v>
      </c>
      <c r="F136" s="8">
        <v>0</v>
      </c>
      <c r="G136" s="8">
        <v>0</v>
      </c>
      <c r="H136" s="8">
        <v>1</v>
      </c>
      <c r="I136" s="8">
        <f t="shared" si="12"/>
        <v>1</v>
      </c>
      <c r="J136" s="9">
        <v>0</v>
      </c>
      <c r="K136" s="9">
        <v>0</v>
      </c>
      <c r="L136" s="9">
        <v>0</v>
      </c>
      <c r="M136" s="9">
        <f>'форма 1'!O136</f>
        <v>8579067.1999999993</v>
      </c>
      <c r="N136" s="11">
        <f t="shared" si="13"/>
        <v>8579067.1999999993</v>
      </c>
    </row>
    <row r="137" spans="1:14" s="4" customFormat="1" ht="15" hidden="1" x14ac:dyDescent="0.25">
      <c r="A137" s="12">
        <f t="shared" si="14"/>
        <v>41</v>
      </c>
      <c r="B137" s="94" t="s">
        <v>172</v>
      </c>
      <c r="C137" s="6">
        <f>'форма 1'!I137</f>
        <v>1781.73</v>
      </c>
      <c r="D137" s="7">
        <f>'форма 1'!N137</f>
        <v>71</v>
      </c>
      <c r="E137" s="8">
        <v>0</v>
      </c>
      <c r="F137" s="8">
        <v>0</v>
      </c>
      <c r="G137" s="8">
        <v>0</v>
      </c>
      <c r="H137" s="8">
        <v>1</v>
      </c>
      <c r="I137" s="8">
        <f t="shared" si="12"/>
        <v>1</v>
      </c>
      <c r="J137" s="9">
        <v>0</v>
      </c>
      <c r="K137" s="9">
        <v>0</v>
      </c>
      <c r="L137" s="9">
        <v>0</v>
      </c>
      <c r="M137" s="9">
        <f>'форма 1'!O137</f>
        <v>3692173.06</v>
      </c>
      <c r="N137" s="11">
        <f t="shared" si="13"/>
        <v>3692173.06</v>
      </c>
    </row>
    <row r="138" spans="1:14" s="4" customFormat="1" ht="15" hidden="1" x14ac:dyDescent="0.25">
      <c r="A138" s="12">
        <f t="shared" si="14"/>
        <v>42</v>
      </c>
      <c r="B138" s="94" t="s">
        <v>673</v>
      </c>
      <c r="C138" s="6">
        <f>'форма 1'!I138</f>
        <v>1774.22</v>
      </c>
      <c r="D138" s="7">
        <f>'форма 1'!N138</f>
        <v>50</v>
      </c>
      <c r="E138" s="8">
        <v>0</v>
      </c>
      <c r="F138" s="8">
        <v>0</v>
      </c>
      <c r="G138" s="8">
        <v>0</v>
      </c>
      <c r="H138" s="8">
        <v>1</v>
      </c>
      <c r="I138" s="8">
        <f t="shared" si="12"/>
        <v>1</v>
      </c>
      <c r="J138" s="9">
        <v>0</v>
      </c>
      <c r="K138" s="9">
        <v>0</v>
      </c>
      <c r="L138" s="9">
        <v>0</v>
      </c>
      <c r="M138" s="9">
        <f>'форма 1'!O138</f>
        <v>125156.42</v>
      </c>
      <c r="N138" s="11">
        <f t="shared" si="13"/>
        <v>125156.42</v>
      </c>
    </row>
    <row r="139" spans="1:14" s="4" customFormat="1" ht="15" hidden="1" x14ac:dyDescent="0.25">
      <c r="A139" s="69" t="s">
        <v>32</v>
      </c>
      <c r="B139" s="94"/>
      <c r="C139" s="6" t="str">
        <f>'форма 1'!I139</f>
        <v>Х</v>
      </c>
      <c r="D139" s="7" t="str">
        <f>'форма 1'!N139</f>
        <v>Х</v>
      </c>
      <c r="E139" s="20" t="s">
        <v>16</v>
      </c>
      <c r="F139" s="20" t="s">
        <v>16</v>
      </c>
      <c r="G139" s="20" t="s">
        <v>16</v>
      </c>
      <c r="H139" s="20" t="s">
        <v>16</v>
      </c>
      <c r="I139" s="20" t="s">
        <v>16</v>
      </c>
      <c r="J139" s="20" t="s">
        <v>16</v>
      </c>
      <c r="K139" s="20" t="s">
        <v>16</v>
      </c>
      <c r="L139" s="20" t="s">
        <v>16</v>
      </c>
      <c r="M139" s="9" t="str">
        <f>'форма 1'!O139</f>
        <v>Х</v>
      </c>
      <c r="N139" s="11" t="str">
        <f>M139</f>
        <v>Х</v>
      </c>
    </row>
    <row r="140" spans="1:14" s="4" customFormat="1" ht="15" hidden="1" x14ac:dyDescent="0.25">
      <c r="A140" s="12">
        <f>A138+1</f>
        <v>43</v>
      </c>
      <c r="B140" s="94" t="s">
        <v>674</v>
      </c>
      <c r="C140" s="6">
        <f>'форма 1'!I140</f>
        <v>6203.52</v>
      </c>
      <c r="D140" s="7">
        <f>'форма 1'!N140</f>
        <v>216</v>
      </c>
      <c r="E140" s="8">
        <v>0</v>
      </c>
      <c r="F140" s="8">
        <v>0</v>
      </c>
      <c r="G140" s="8">
        <v>0</v>
      </c>
      <c r="H140" s="8">
        <v>1</v>
      </c>
      <c r="I140" s="8">
        <f t="shared" ref="I140:I207" si="15">H140</f>
        <v>1</v>
      </c>
      <c r="J140" s="9">
        <v>0</v>
      </c>
      <c r="K140" s="9">
        <v>0</v>
      </c>
      <c r="L140" s="9">
        <v>0</v>
      </c>
      <c r="M140" s="9">
        <f>'форма 1'!O140</f>
        <v>5243444.93</v>
      </c>
      <c r="N140" s="11">
        <f t="shared" si="13"/>
        <v>5243444.93</v>
      </c>
    </row>
    <row r="141" spans="1:14" s="4" customFormat="1" ht="15" hidden="1" x14ac:dyDescent="0.25">
      <c r="A141" s="12">
        <f>A140+1</f>
        <v>44</v>
      </c>
      <c r="B141" s="94" t="s">
        <v>108</v>
      </c>
      <c r="C141" s="6">
        <f>'форма 1'!I141</f>
        <v>4072.7</v>
      </c>
      <c r="D141" s="7">
        <f>'форма 1'!N141</f>
        <v>232</v>
      </c>
      <c r="E141" s="8">
        <v>0</v>
      </c>
      <c r="F141" s="8">
        <v>0</v>
      </c>
      <c r="G141" s="8">
        <v>0</v>
      </c>
      <c r="H141" s="8">
        <v>1</v>
      </c>
      <c r="I141" s="8">
        <f t="shared" si="15"/>
        <v>1</v>
      </c>
      <c r="J141" s="9">
        <v>0</v>
      </c>
      <c r="K141" s="9">
        <v>0</v>
      </c>
      <c r="L141" s="9">
        <v>0</v>
      </c>
      <c r="M141" s="9">
        <f>'форма 1'!O141</f>
        <v>1102396.52</v>
      </c>
      <c r="N141" s="11">
        <f t="shared" si="13"/>
        <v>1102396.52</v>
      </c>
    </row>
    <row r="142" spans="1:14" s="4" customFormat="1" ht="15" hidden="1" x14ac:dyDescent="0.25">
      <c r="A142" s="12">
        <f t="shared" ref="A142:A163" si="16">A141+1</f>
        <v>45</v>
      </c>
      <c r="B142" s="94" t="s">
        <v>109</v>
      </c>
      <c r="C142" s="6">
        <f>'форма 1'!I142</f>
        <v>3914.6</v>
      </c>
      <c r="D142" s="7">
        <f>'форма 1'!N142</f>
        <v>188</v>
      </c>
      <c r="E142" s="8">
        <v>0</v>
      </c>
      <c r="F142" s="8">
        <v>0</v>
      </c>
      <c r="G142" s="8">
        <v>0</v>
      </c>
      <c r="H142" s="8">
        <v>1</v>
      </c>
      <c r="I142" s="8">
        <f t="shared" si="15"/>
        <v>1</v>
      </c>
      <c r="J142" s="9">
        <v>0</v>
      </c>
      <c r="K142" s="9">
        <v>0</v>
      </c>
      <c r="L142" s="9">
        <v>0</v>
      </c>
      <c r="M142" s="9">
        <f>'форма 1'!O142</f>
        <v>1124656</v>
      </c>
      <c r="N142" s="11">
        <f t="shared" si="13"/>
        <v>1124656</v>
      </c>
    </row>
    <row r="143" spans="1:14" s="4" customFormat="1" ht="15" hidden="1" x14ac:dyDescent="0.25">
      <c r="A143" s="12">
        <f t="shared" si="16"/>
        <v>46</v>
      </c>
      <c r="B143" s="94" t="s">
        <v>675</v>
      </c>
      <c r="C143" s="6">
        <f>'форма 1'!I143</f>
        <v>1375.1</v>
      </c>
      <c r="D143" s="7">
        <f>'форма 1'!N143</f>
        <v>6</v>
      </c>
      <c r="E143" s="8">
        <v>0</v>
      </c>
      <c r="F143" s="8">
        <v>0</v>
      </c>
      <c r="G143" s="8">
        <v>0</v>
      </c>
      <c r="H143" s="8">
        <v>1</v>
      </c>
      <c r="I143" s="8">
        <f t="shared" si="15"/>
        <v>1</v>
      </c>
      <c r="J143" s="9">
        <v>0</v>
      </c>
      <c r="K143" s="9">
        <v>0</v>
      </c>
      <c r="L143" s="9">
        <v>0</v>
      </c>
      <c r="M143" s="9">
        <f>'форма 1'!O143</f>
        <v>113228.26</v>
      </c>
      <c r="N143" s="11">
        <f t="shared" si="13"/>
        <v>113228.26</v>
      </c>
    </row>
    <row r="144" spans="1:14" s="4" customFormat="1" ht="15" hidden="1" x14ac:dyDescent="0.25">
      <c r="A144" s="12">
        <f t="shared" si="16"/>
        <v>47</v>
      </c>
      <c r="B144" s="94" t="s">
        <v>676</v>
      </c>
      <c r="C144" s="6">
        <f>'форма 1'!I144</f>
        <v>2585.1</v>
      </c>
      <c r="D144" s="7">
        <f>'форма 1'!N144</f>
        <v>98</v>
      </c>
      <c r="E144" s="8">
        <v>0</v>
      </c>
      <c r="F144" s="8">
        <v>0</v>
      </c>
      <c r="G144" s="8">
        <v>0</v>
      </c>
      <c r="H144" s="8">
        <v>1</v>
      </c>
      <c r="I144" s="8">
        <f t="shared" si="15"/>
        <v>1</v>
      </c>
      <c r="J144" s="9">
        <v>0</v>
      </c>
      <c r="K144" s="9">
        <v>0</v>
      </c>
      <c r="L144" s="9">
        <v>0</v>
      </c>
      <c r="M144" s="9">
        <f>'форма 1'!O144</f>
        <v>12912</v>
      </c>
      <c r="N144" s="11">
        <f t="shared" si="13"/>
        <v>12912</v>
      </c>
    </row>
    <row r="145" spans="1:14" s="4" customFormat="1" ht="15" hidden="1" x14ac:dyDescent="0.25">
      <c r="A145" s="12">
        <f t="shared" si="16"/>
        <v>48</v>
      </c>
      <c r="B145" s="94" t="s">
        <v>110</v>
      </c>
      <c r="C145" s="6">
        <f>'форма 1'!I145</f>
        <v>3490.3</v>
      </c>
      <c r="D145" s="7">
        <f>'форма 1'!N145</f>
        <v>148</v>
      </c>
      <c r="E145" s="8">
        <v>0</v>
      </c>
      <c r="F145" s="8">
        <v>0</v>
      </c>
      <c r="G145" s="8">
        <v>0</v>
      </c>
      <c r="H145" s="8">
        <v>1</v>
      </c>
      <c r="I145" s="8">
        <f t="shared" si="15"/>
        <v>1</v>
      </c>
      <c r="J145" s="9">
        <v>0</v>
      </c>
      <c r="K145" s="9">
        <v>0</v>
      </c>
      <c r="L145" s="9">
        <v>0</v>
      </c>
      <c r="M145" s="9">
        <f>'форма 1'!O145</f>
        <v>5453044.1200000001</v>
      </c>
      <c r="N145" s="11">
        <f t="shared" si="13"/>
        <v>5453044.1200000001</v>
      </c>
    </row>
    <row r="146" spans="1:14" s="4" customFormat="1" ht="15" hidden="1" x14ac:dyDescent="0.25">
      <c r="A146" s="12">
        <f t="shared" si="16"/>
        <v>49</v>
      </c>
      <c r="B146" s="94" t="s">
        <v>117</v>
      </c>
      <c r="C146" s="6">
        <f>'форма 1'!I146</f>
        <v>9198.4</v>
      </c>
      <c r="D146" s="7">
        <f>'форма 1'!N146</f>
        <v>344</v>
      </c>
      <c r="E146" s="8">
        <v>0</v>
      </c>
      <c r="F146" s="8">
        <v>0</v>
      </c>
      <c r="G146" s="8">
        <v>0</v>
      </c>
      <c r="H146" s="8">
        <v>1</v>
      </c>
      <c r="I146" s="8">
        <f t="shared" si="15"/>
        <v>1</v>
      </c>
      <c r="J146" s="9">
        <v>0</v>
      </c>
      <c r="K146" s="9">
        <v>0</v>
      </c>
      <c r="L146" s="9">
        <v>0</v>
      </c>
      <c r="M146" s="9">
        <f>'форма 1'!O146</f>
        <v>12153747.6</v>
      </c>
      <c r="N146" s="11">
        <f t="shared" si="13"/>
        <v>12153747.6</v>
      </c>
    </row>
    <row r="147" spans="1:14" s="4" customFormat="1" ht="15" hidden="1" x14ac:dyDescent="0.25">
      <c r="A147" s="12">
        <f t="shared" si="16"/>
        <v>50</v>
      </c>
      <c r="B147" s="94" t="s">
        <v>118</v>
      </c>
      <c r="C147" s="6">
        <f>'форма 1'!I147</f>
        <v>9690.1</v>
      </c>
      <c r="D147" s="7">
        <f>'форма 1'!N147</f>
        <v>337</v>
      </c>
      <c r="E147" s="8">
        <v>0</v>
      </c>
      <c r="F147" s="8">
        <v>0</v>
      </c>
      <c r="G147" s="8">
        <v>0</v>
      </c>
      <c r="H147" s="8">
        <v>1</v>
      </c>
      <c r="I147" s="8">
        <f t="shared" si="15"/>
        <v>1</v>
      </c>
      <c r="J147" s="9">
        <v>0</v>
      </c>
      <c r="K147" s="9">
        <v>0</v>
      </c>
      <c r="L147" s="9">
        <v>0</v>
      </c>
      <c r="M147" s="9">
        <f>'форма 1'!O147</f>
        <v>9487847.4000000004</v>
      </c>
      <c r="N147" s="11">
        <f t="shared" si="13"/>
        <v>9487847.4000000004</v>
      </c>
    </row>
    <row r="148" spans="1:14" s="4" customFormat="1" ht="15" hidden="1" x14ac:dyDescent="0.25">
      <c r="A148" s="12">
        <f t="shared" si="16"/>
        <v>51</v>
      </c>
      <c r="B148" s="94" t="s">
        <v>119</v>
      </c>
      <c r="C148" s="6">
        <f>'форма 1'!I148</f>
        <v>2736.4</v>
      </c>
      <c r="D148" s="7">
        <f>'форма 1'!N148</f>
        <v>160</v>
      </c>
      <c r="E148" s="8">
        <v>0</v>
      </c>
      <c r="F148" s="8">
        <v>0</v>
      </c>
      <c r="G148" s="8">
        <v>0</v>
      </c>
      <c r="H148" s="8">
        <v>1</v>
      </c>
      <c r="I148" s="8">
        <f t="shared" si="15"/>
        <v>1</v>
      </c>
      <c r="J148" s="9">
        <v>0</v>
      </c>
      <c r="K148" s="9">
        <v>0</v>
      </c>
      <c r="L148" s="9">
        <v>0</v>
      </c>
      <c r="M148" s="9">
        <f>'форма 1'!O148</f>
        <v>5994621.1100000003</v>
      </c>
      <c r="N148" s="11">
        <f t="shared" si="13"/>
        <v>5994621.1100000003</v>
      </c>
    </row>
    <row r="149" spans="1:14" s="4" customFormat="1" ht="15" hidden="1" x14ac:dyDescent="0.25">
      <c r="A149" s="12">
        <f t="shared" si="16"/>
        <v>52</v>
      </c>
      <c r="B149" s="94" t="s">
        <v>111</v>
      </c>
      <c r="C149" s="6">
        <f>'форма 1'!I149</f>
        <v>16071.6</v>
      </c>
      <c r="D149" s="7">
        <f>'форма 1'!N149</f>
        <v>736</v>
      </c>
      <c r="E149" s="8">
        <v>0</v>
      </c>
      <c r="F149" s="8">
        <v>0</v>
      </c>
      <c r="G149" s="8">
        <v>0</v>
      </c>
      <c r="H149" s="8">
        <v>1</v>
      </c>
      <c r="I149" s="8">
        <f t="shared" si="15"/>
        <v>1</v>
      </c>
      <c r="J149" s="9">
        <v>0</v>
      </c>
      <c r="K149" s="9">
        <v>0</v>
      </c>
      <c r="L149" s="9">
        <v>0</v>
      </c>
      <c r="M149" s="9">
        <f>'форма 1'!O149</f>
        <v>32204929.199999999</v>
      </c>
      <c r="N149" s="11">
        <f t="shared" si="13"/>
        <v>32204929.199999999</v>
      </c>
    </row>
    <row r="150" spans="1:14" s="4" customFormat="1" ht="30" hidden="1" x14ac:dyDescent="0.25">
      <c r="A150" s="12">
        <f t="shared" si="16"/>
        <v>53</v>
      </c>
      <c r="B150" s="94" t="s">
        <v>677</v>
      </c>
      <c r="C150" s="6">
        <f>'форма 1'!I150</f>
        <v>3759.3</v>
      </c>
      <c r="D150" s="7">
        <f>'форма 1'!N150</f>
        <v>115</v>
      </c>
      <c r="E150" s="8">
        <v>0</v>
      </c>
      <c r="F150" s="8">
        <v>0</v>
      </c>
      <c r="G150" s="8">
        <v>0</v>
      </c>
      <c r="H150" s="8">
        <v>1</v>
      </c>
      <c r="I150" s="8">
        <f t="shared" si="15"/>
        <v>1</v>
      </c>
      <c r="J150" s="9">
        <v>0</v>
      </c>
      <c r="K150" s="9">
        <v>0</v>
      </c>
      <c r="L150" s="9">
        <v>0</v>
      </c>
      <c r="M150" s="9">
        <f>'форма 1'!O150</f>
        <v>131435.79999999999</v>
      </c>
      <c r="N150" s="11">
        <f t="shared" si="13"/>
        <v>131435.79999999999</v>
      </c>
    </row>
    <row r="151" spans="1:14" s="4" customFormat="1" ht="30" hidden="1" x14ac:dyDescent="0.25">
      <c r="A151" s="12">
        <f t="shared" si="16"/>
        <v>54</v>
      </c>
      <c r="B151" s="94" t="s">
        <v>678</v>
      </c>
      <c r="C151" s="6">
        <f>'форма 1'!I151</f>
        <v>2981.1</v>
      </c>
      <c r="D151" s="7">
        <f>'форма 1'!N151</f>
        <v>107</v>
      </c>
      <c r="E151" s="8">
        <v>0</v>
      </c>
      <c r="F151" s="8">
        <v>0</v>
      </c>
      <c r="G151" s="8">
        <v>0</v>
      </c>
      <c r="H151" s="8">
        <v>1</v>
      </c>
      <c r="I151" s="8">
        <f t="shared" si="15"/>
        <v>1</v>
      </c>
      <c r="J151" s="9">
        <v>0</v>
      </c>
      <c r="K151" s="9">
        <v>0</v>
      </c>
      <c r="L151" s="9">
        <v>0</v>
      </c>
      <c r="M151" s="9">
        <f>'форма 1'!O151</f>
        <v>130842.57</v>
      </c>
      <c r="N151" s="11">
        <f t="shared" si="13"/>
        <v>130842.57</v>
      </c>
    </row>
    <row r="152" spans="1:14" s="4" customFormat="1" ht="15" hidden="1" x14ac:dyDescent="0.25">
      <c r="A152" s="12">
        <f t="shared" si="16"/>
        <v>55</v>
      </c>
      <c r="B152" s="94" t="s">
        <v>393</v>
      </c>
      <c r="C152" s="6">
        <f>'форма 1'!I152</f>
        <v>1470.2</v>
      </c>
      <c r="D152" s="7">
        <f>'форма 1'!N152</f>
        <v>60</v>
      </c>
      <c r="E152" s="8">
        <v>0</v>
      </c>
      <c r="F152" s="8">
        <v>0</v>
      </c>
      <c r="G152" s="8">
        <v>0</v>
      </c>
      <c r="H152" s="8">
        <v>1</v>
      </c>
      <c r="I152" s="8">
        <f t="shared" si="15"/>
        <v>1</v>
      </c>
      <c r="J152" s="9">
        <v>0</v>
      </c>
      <c r="K152" s="9">
        <v>0</v>
      </c>
      <c r="L152" s="9">
        <v>0</v>
      </c>
      <c r="M152" s="9">
        <f>'форма 1'!O152</f>
        <v>1897899</v>
      </c>
      <c r="N152" s="11">
        <f t="shared" si="13"/>
        <v>1897899</v>
      </c>
    </row>
    <row r="153" spans="1:14" s="4" customFormat="1" ht="15" hidden="1" x14ac:dyDescent="0.25">
      <c r="A153" s="12">
        <f t="shared" si="16"/>
        <v>56</v>
      </c>
      <c r="B153" s="94" t="s">
        <v>679</v>
      </c>
      <c r="C153" s="6">
        <f>'форма 1'!I153</f>
        <v>1998</v>
      </c>
      <c r="D153" s="7">
        <f>'форма 1'!N153</f>
        <v>56</v>
      </c>
      <c r="E153" s="8">
        <v>0</v>
      </c>
      <c r="F153" s="8">
        <v>0</v>
      </c>
      <c r="G153" s="8">
        <v>0</v>
      </c>
      <c r="H153" s="8">
        <v>1</v>
      </c>
      <c r="I153" s="8">
        <f t="shared" si="15"/>
        <v>1</v>
      </c>
      <c r="J153" s="9">
        <v>0</v>
      </c>
      <c r="K153" s="9">
        <v>0</v>
      </c>
      <c r="L153" s="9">
        <v>0</v>
      </c>
      <c r="M153" s="9">
        <f>'форма 1'!O153</f>
        <v>104094.7</v>
      </c>
      <c r="N153" s="11">
        <f t="shared" si="13"/>
        <v>104094.7</v>
      </c>
    </row>
    <row r="154" spans="1:14" s="4" customFormat="1" ht="15" hidden="1" x14ac:dyDescent="0.25">
      <c r="A154" s="12">
        <f t="shared" si="16"/>
        <v>57</v>
      </c>
      <c r="B154" s="94" t="s">
        <v>680</v>
      </c>
      <c r="C154" s="6">
        <f>'форма 1'!I154</f>
        <v>7408.5</v>
      </c>
      <c r="D154" s="7">
        <f>'форма 1'!N154</f>
        <v>264</v>
      </c>
      <c r="E154" s="8">
        <v>0</v>
      </c>
      <c r="F154" s="8">
        <v>0</v>
      </c>
      <c r="G154" s="8">
        <v>0</v>
      </c>
      <c r="H154" s="8">
        <v>1</v>
      </c>
      <c r="I154" s="8">
        <f t="shared" si="15"/>
        <v>1</v>
      </c>
      <c r="J154" s="9">
        <v>0</v>
      </c>
      <c r="K154" s="9">
        <v>0</v>
      </c>
      <c r="L154" s="9">
        <v>0</v>
      </c>
      <c r="M154" s="9">
        <f>'форма 1'!O154</f>
        <v>193202.05</v>
      </c>
      <c r="N154" s="11">
        <f t="shared" si="13"/>
        <v>193202.05</v>
      </c>
    </row>
    <row r="155" spans="1:14" s="4" customFormat="1" ht="15" hidden="1" x14ac:dyDescent="0.25">
      <c r="A155" s="12">
        <f t="shared" si="16"/>
        <v>58</v>
      </c>
      <c r="B155" s="94" t="s">
        <v>112</v>
      </c>
      <c r="C155" s="6">
        <f>'форма 1'!I155</f>
        <v>42248.3</v>
      </c>
      <c r="D155" s="7">
        <f>'форма 1'!N155</f>
        <v>1666</v>
      </c>
      <c r="E155" s="8">
        <v>0</v>
      </c>
      <c r="F155" s="8">
        <v>0</v>
      </c>
      <c r="G155" s="8">
        <v>0</v>
      </c>
      <c r="H155" s="8">
        <v>1</v>
      </c>
      <c r="I155" s="8">
        <f t="shared" si="15"/>
        <v>1</v>
      </c>
      <c r="J155" s="9">
        <v>0</v>
      </c>
      <c r="K155" s="9">
        <v>0</v>
      </c>
      <c r="L155" s="9">
        <v>0</v>
      </c>
      <c r="M155" s="9">
        <f>'форма 1'!O155</f>
        <v>5235838.8600000003</v>
      </c>
      <c r="N155" s="11">
        <f t="shared" si="13"/>
        <v>5235838.8600000003</v>
      </c>
    </row>
    <row r="156" spans="1:14" s="4" customFormat="1" ht="15" hidden="1" x14ac:dyDescent="0.25">
      <c r="A156" s="12">
        <f t="shared" si="16"/>
        <v>59</v>
      </c>
      <c r="B156" s="94" t="s">
        <v>681</v>
      </c>
      <c r="C156" s="6">
        <f>'форма 1'!I156</f>
        <v>2142.4</v>
      </c>
      <c r="D156" s="7">
        <f>'форма 1'!N156</f>
        <v>73</v>
      </c>
      <c r="E156" s="8">
        <v>0</v>
      </c>
      <c r="F156" s="8">
        <v>0</v>
      </c>
      <c r="G156" s="8">
        <v>0</v>
      </c>
      <c r="H156" s="8">
        <v>1</v>
      </c>
      <c r="I156" s="8">
        <f t="shared" si="15"/>
        <v>1</v>
      </c>
      <c r="J156" s="9">
        <v>0</v>
      </c>
      <c r="K156" s="9">
        <v>0</v>
      </c>
      <c r="L156" s="9">
        <v>0</v>
      </c>
      <c r="M156" s="9">
        <f>'форма 1'!O156</f>
        <v>89672.8</v>
      </c>
      <c r="N156" s="11">
        <f t="shared" si="13"/>
        <v>89672.8</v>
      </c>
    </row>
    <row r="157" spans="1:14" s="4" customFormat="1" ht="15" hidden="1" x14ac:dyDescent="0.25">
      <c r="A157" s="12">
        <f t="shared" si="16"/>
        <v>60</v>
      </c>
      <c r="B157" s="94" t="s">
        <v>682</v>
      </c>
      <c r="C157" s="6">
        <f>'форма 1'!I157</f>
        <v>1274.9000000000001</v>
      </c>
      <c r="D157" s="7">
        <f>'форма 1'!N157</f>
        <v>34</v>
      </c>
      <c r="E157" s="8">
        <v>0</v>
      </c>
      <c r="F157" s="8">
        <v>0</v>
      </c>
      <c r="G157" s="8">
        <v>0</v>
      </c>
      <c r="H157" s="8">
        <v>1</v>
      </c>
      <c r="I157" s="8">
        <f t="shared" si="15"/>
        <v>1</v>
      </c>
      <c r="J157" s="9">
        <v>0</v>
      </c>
      <c r="K157" s="9">
        <v>0</v>
      </c>
      <c r="L157" s="9">
        <v>0</v>
      </c>
      <c r="M157" s="9">
        <f>'форма 1'!O157</f>
        <v>211167.9</v>
      </c>
      <c r="N157" s="11">
        <f t="shared" si="13"/>
        <v>211167.9</v>
      </c>
    </row>
    <row r="158" spans="1:14" s="4" customFormat="1" ht="15" hidden="1" x14ac:dyDescent="0.25">
      <c r="A158" s="12">
        <f t="shared" si="16"/>
        <v>61</v>
      </c>
      <c r="B158" s="94" t="s">
        <v>113</v>
      </c>
      <c r="C158" s="6">
        <f>'форма 1'!I158</f>
        <v>3479.4</v>
      </c>
      <c r="D158" s="7">
        <f>'форма 1'!N158</f>
        <v>277</v>
      </c>
      <c r="E158" s="8">
        <v>0</v>
      </c>
      <c r="F158" s="8">
        <v>0</v>
      </c>
      <c r="G158" s="8">
        <v>0</v>
      </c>
      <c r="H158" s="8">
        <v>1</v>
      </c>
      <c r="I158" s="8">
        <f t="shared" si="15"/>
        <v>1</v>
      </c>
      <c r="J158" s="9">
        <v>0</v>
      </c>
      <c r="K158" s="9">
        <v>0</v>
      </c>
      <c r="L158" s="9">
        <v>0</v>
      </c>
      <c r="M158" s="9">
        <f>'форма 1'!O158</f>
        <v>2699386.54</v>
      </c>
      <c r="N158" s="11">
        <f t="shared" si="13"/>
        <v>2699386.54</v>
      </c>
    </row>
    <row r="159" spans="1:14" s="4" customFormat="1" ht="15" hidden="1" x14ac:dyDescent="0.25">
      <c r="A159" s="12">
        <f t="shared" si="16"/>
        <v>62</v>
      </c>
      <c r="B159" s="94" t="s">
        <v>114</v>
      </c>
      <c r="C159" s="6">
        <f>'форма 1'!I159</f>
        <v>3402.4</v>
      </c>
      <c r="D159" s="7">
        <f>'форма 1'!N159</f>
        <v>237</v>
      </c>
      <c r="E159" s="8">
        <v>0</v>
      </c>
      <c r="F159" s="8">
        <v>0</v>
      </c>
      <c r="G159" s="8">
        <v>0</v>
      </c>
      <c r="H159" s="8">
        <v>1</v>
      </c>
      <c r="I159" s="8">
        <f t="shared" si="15"/>
        <v>1</v>
      </c>
      <c r="J159" s="9">
        <v>0</v>
      </c>
      <c r="K159" s="9">
        <v>0</v>
      </c>
      <c r="L159" s="9">
        <v>0</v>
      </c>
      <c r="M159" s="9">
        <f>'форма 1'!O159</f>
        <v>6340539.7999999998</v>
      </c>
      <c r="N159" s="11">
        <f t="shared" si="13"/>
        <v>6340539.7999999998</v>
      </c>
    </row>
    <row r="160" spans="1:14" s="4" customFormat="1" ht="15" hidden="1" x14ac:dyDescent="0.25">
      <c r="A160" s="12">
        <f t="shared" si="16"/>
        <v>63</v>
      </c>
      <c r="B160" s="94" t="s">
        <v>115</v>
      </c>
      <c r="C160" s="6">
        <f>'форма 1'!I160</f>
        <v>698.5</v>
      </c>
      <c r="D160" s="7">
        <f>'форма 1'!N160</f>
        <v>28</v>
      </c>
      <c r="E160" s="8">
        <v>0</v>
      </c>
      <c r="F160" s="8">
        <v>0</v>
      </c>
      <c r="G160" s="8">
        <v>0</v>
      </c>
      <c r="H160" s="8">
        <v>1</v>
      </c>
      <c r="I160" s="8">
        <f t="shared" si="15"/>
        <v>1</v>
      </c>
      <c r="J160" s="9">
        <v>0</v>
      </c>
      <c r="K160" s="9">
        <v>0</v>
      </c>
      <c r="L160" s="9">
        <v>0</v>
      </c>
      <c r="M160" s="9">
        <f>'форма 1'!O160</f>
        <v>2092379.31</v>
      </c>
      <c r="N160" s="11">
        <f t="shared" si="13"/>
        <v>2092379.31</v>
      </c>
    </row>
    <row r="161" spans="1:14" s="4" customFormat="1" ht="15" hidden="1" x14ac:dyDescent="0.25">
      <c r="A161" s="12">
        <f t="shared" si="16"/>
        <v>64</v>
      </c>
      <c r="B161" s="94" t="s">
        <v>116</v>
      </c>
      <c r="C161" s="6">
        <f>'форма 1'!I161</f>
        <v>6619.2</v>
      </c>
      <c r="D161" s="7">
        <f>'форма 1'!N161</f>
        <v>275</v>
      </c>
      <c r="E161" s="8">
        <v>0</v>
      </c>
      <c r="F161" s="8">
        <v>0</v>
      </c>
      <c r="G161" s="8">
        <v>0</v>
      </c>
      <c r="H161" s="8">
        <v>1</v>
      </c>
      <c r="I161" s="8">
        <f t="shared" si="15"/>
        <v>1</v>
      </c>
      <c r="J161" s="9">
        <v>0</v>
      </c>
      <c r="K161" s="9">
        <v>0</v>
      </c>
      <c r="L161" s="9">
        <v>0</v>
      </c>
      <c r="M161" s="9">
        <f>'форма 1'!O161</f>
        <v>13164060.16</v>
      </c>
      <c r="N161" s="11">
        <f t="shared" si="13"/>
        <v>13164060.16</v>
      </c>
    </row>
    <row r="162" spans="1:14" s="4" customFormat="1" ht="15" hidden="1" x14ac:dyDescent="0.25">
      <c r="A162" s="12">
        <f t="shared" si="16"/>
        <v>65</v>
      </c>
      <c r="B162" s="94" t="s">
        <v>683</v>
      </c>
      <c r="C162" s="6">
        <f>'форма 1'!I162</f>
        <v>3322.7</v>
      </c>
      <c r="D162" s="7">
        <f>'форма 1'!N162</f>
        <v>117</v>
      </c>
      <c r="E162" s="8">
        <v>0</v>
      </c>
      <c r="F162" s="8">
        <v>0</v>
      </c>
      <c r="G162" s="8">
        <v>0</v>
      </c>
      <c r="H162" s="8">
        <v>1</v>
      </c>
      <c r="I162" s="8">
        <f t="shared" si="15"/>
        <v>1</v>
      </c>
      <c r="J162" s="9">
        <v>0</v>
      </c>
      <c r="K162" s="9">
        <v>0</v>
      </c>
      <c r="L162" s="9">
        <v>0</v>
      </c>
      <c r="M162" s="9">
        <f>'форма 1'!O162</f>
        <v>176565.16</v>
      </c>
      <c r="N162" s="11">
        <f t="shared" ref="N162:N230" si="17">M162</f>
        <v>176565.16</v>
      </c>
    </row>
    <row r="163" spans="1:14" s="4" customFormat="1" ht="15" hidden="1" x14ac:dyDescent="0.25">
      <c r="A163" s="12">
        <f t="shared" si="16"/>
        <v>66</v>
      </c>
      <c r="B163" s="94" t="s">
        <v>831</v>
      </c>
      <c r="C163" s="6">
        <f>'форма 1'!I163</f>
        <v>1448.4</v>
      </c>
      <c r="D163" s="7">
        <f>'форма 1'!N163</f>
        <v>48</v>
      </c>
      <c r="E163" s="8">
        <v>0</v>
      </c>
      <c r="F163" s="8">
        <v>0</v>
      </c>
      <c r="G163" s="8">
        <v>0</v>
      </c>
      <c r="H163" s="8">
        <v>1</v>
      </c>
      <c r="I163" s="8">
        <f t="shared" si="15"/>
        <v>1</v>
      </c>
      <c r="J163" s="9">
        <v>0</v>
      </c>
      <c r="K163" s="9">
        <v>0</v>
      </c>
      <c r="L163" s="9">
        <v>0</v>
      </c>
      <c r="M163" s="9">
        <f>'форма 1'!O163</f>
        <v>89457.9</v>
      </c>
      <c r="N163" s="11">
        <f t="shared" si="17"/>
        <v>89457.9</v>
      </c>
    </row>
    <row r="164" spans="1:14" s="4" customFormat="1" ht="15" hidden="1" x14ac:dyDescent="0.25">
      <c r="A164" s="95" t="s">
        <v>33</v>
      </c>
      <c r="B164" s="94"/>
      <c r="C164" s="6" t="str">
        <f>'форма 1'!I164</f>
        <v>Х</v>
      </c>
      <c r="D164" s="7" t="str">
        <f>'форма 1'!N164</f>
        <v>Х</v>
      </c>
      <c r="E164" s="20" t="s">
        <v>16</v>
      </c>
      <c r="F164" s="20" t="s">
        <v>16</v>
      </c>
      <c r="G164" s="20" t="s">
        <v>16</v>
      </c>
      <c r="H164" s="20" t="s">
        <v>16</v>
      </c>
      <c r="I164" s="20" t="s">
        <v>16</v>
      </c>
      <c r="J164" s="20" t="s">
        <v>16</v>
      </c>
      <c r="K164" s="20" t="s">
        <v>16</v>
      </c>
      <c r="L164" s="20" t="s">
        <v>16</v>
      </c>
      <c r="M164" s="9" t="str">
        <f>'форма 1'!O164</f>
        <v>Х</v>
      </c>
      <c r="N164" s="11" t="str">
        <f>M164</f>
        <v>Х</v>
      </c>
    </row>
    <row r="165" spans="1:14" s="4" customFormat="1" ht="15" hidden="1" x14ac:dyDescent="0.25">
      <c r="A165" s="96">
        <f>A163+1</f>
        <v>67</v>
      </c>
      <c r="B165" s="94" t="s">
        <v>120</v>
      </c>
      <c r="C165" s="6">
        <f>'форма 1'!I165</f>
        <v>22692.65</v>
      </c>
      <c r="D165" s="7">
        <f>'форма 1'!N165</f>
        <v>423</v>
      </c>
      <c r="E165" s="8">
        <v>0</v>
      </c>
      <c r="F165" s="8">
        <v>0</v>
      </c>
      <c r="G165" s="8">
        <v>0</v>
      </c>
      <c r="H165" s="8">
        <v>1</v>
      </c>
      <c r="I165" s="8">
        <f t="shared" si="15"/>
        <v>1</v>
      </c>
      <c r="J165" s="9">
        <v>0</v>
      </c>
      <c r="K165" s="9">
        <v>0</v>
      </c>
      <c r="L165" s="9">
        <v>0</v>
      </c>
      <c r="M165" s="9">
        <f>'форма 1'!O165</f>
        <v>6981046.1699999999</v>
      </c>
      <c r="N165" s="11">
        <f t="shared" si="17"/>
        <v>6981046.1699999999</v>
      </c>
    </row>
    <row r="166" spans="1:14" s="4" customFormat="1" ht="15" hidden="1" x14ac:dyDescent="0.25">
      <c r="A166" s="96">
        <f t="shared" ref="A166:A207" si="18">A165+1</f>
        <v>68</v>
      </c>
      <c r="B166" s="94" t="s">
        <v>121</v>
      </c>
      <c r="C166" s="6">
        <f>'форма 1'!I166</f>
        <v>29159.09</v>
      </c>
      <c r="D166" s="7">
        <f>'форма 1'!N166</f>
        <v>890</v>
      </c>
      <c r="E166" s="8">
        <v>0</v>
      </c>
      <c r="F166" s="8">
        <v>0</v>
      </c>
      <c r="G166" s="8">
        <v>0</v>
      </c>
      <c r="H166" s="8">
        <v>1</v>
      </c>
      <c r="I166" s="8">
        <f t="shared" si="15"/>
        <v>1</v>
      </c>
      <c r="J166" s="9">
        <v>0</v>
      </c>
      <c r="K166" s="9">
        <v>0</v>
      </c>
      <c r="L166" s="9">
        <v>0</v>
      </c>
      <c r="M166" s="9">
        <f>'форма 1'!O166</f>
        <v>8726306.5</v>
      </c>
      <c r="N166" s="11">
        <f t="shared" si="17"/>
        <v>8726306.5</v>
      </c>
    </row>
    <row r="167" spans="1:14" s="4" customFormat="1" ht="15" hidden="1" x14ac:dyDescent="0.25">
      <c r="A167" s="96">
        <f t="shared" si="18"/>
        <v>69</v>
      </c>
      <c r="B167" s="94" t="s">
        <v>122</v>
      </c>
      <c r="C167" s="6">
        <f>'форма 1'!I167</f>
        <v>18725.900000000001</v>
      </c>
      <c r="D167" s="7">
        <f>'форма 1'!N167</f>
        <v>419</v>
      </c>
      <c r="E167" s="8">
        <v>0</v>
      </c>
      <c r="F167" s="8">
        <v>0</v>
      </c>
      <c r="G167" s="8">
        <v>0</v>
      </c>
      <c r="H167" s="8">
        <v>1</v>
      </c>
      <c r="I167" s="8">
        <f t="shared" si="15"/>
        <v>1</v>
      </c>
      <c r="J167" s="9">
        <v>0</v>
      </c>
      <c r="K167" s="9">
        <v>0</v>
      </c>
      <c r="L167" s="9">
        <v>0</v>
      </c>
      <c r="M167" s="9">
        <f>'форма 1'!O167</f>
        <v>12216296.77</v>
      </c>
      <c r="N167" s="11">
        <f t="shared" si="17"/>
        <v>12216296.77</v>
      </c>
    </row>
    <row r="168" spans="1:14" s="4" customFormat="1" ht="15" hidden="1" x14ac:dyDescent="0.25">
      <c r="A168" s="96">
        <f>A167+1</f>
        <v>70</v>
      </c>
      <c r="B168" s="94" t="s">
        <v>799</v>
      </c>
      <c r="C168" s="6">
        <f>'форма 1'!I168</f>
        <v>3421.6</v>
      </c>
      <c r="D168" s="7">
        <f>'форма 1'!N168</f>
        <v>119</v>
      </c>
      <c r="E168" s="8">
        <v>0</v>
      </c>
      <c r="F168" s="8">
        <v>0</v>
      </c>
      <c r="G168" s="8">
        <v>0</v>
      </c>
      <c r="H168" s="8">
        <v>1</v>
      </c>
      <c r="I168" s="8">
        <f t="shared" ref="I168:I181" si="19">H168</f>
        <v>1</v>
      </c>
      <c r="J168" s="9">
        <v>0</v>
      </c>
      <c r="K168" s="9">
        <v>0</v>
      </c>
      <c r="L168" s="9">
        <v>0</v>
      </c>
      <c r="M168" s="9">
        <f>'форма 1'!O168</f>
        <v>9295384.6500000004</v>
      </c>
      <c r="N168" s="11">
        <f t="shared" ref="N168:N181" si="20">M168</f>
        <v>9295384.6500000004</v>
      </c>
    </row>
    <row r="169" spans="1:14" s="4" customFormat="1" ht="15" hidden="1" x14ac:dyDescent="0.25">
      <c r="A169" s="96">
        <f>A168+1</f>
        <v>71</v>
      </c>
      <c r="B169" s="94" t="s">
        <v>684</v>
      </c>
      <c r="C169" s="6">
        <f>'форма 1'!I169</f>
        <v>3404.45</v>
      </c>
      <c r="D169" s="7">
        <f>'форма 1'!N169</f>
        <v>128</v>
      </c>
      <c r="E169" s="8">
        <v>0</v>
      </c>
      <c r="F169" s="8">
        <v>0</v>
      </c>
      <c r="G169" s="8">
        <v>0</v>
      </c>
      <c r="H169" s="8">
        <v>1</v>
      </c>
      <c r="I169" s="8">
        <f t="shared" si="19"/>
        <v>1</v>
      </c>
      <c r="J169" s="9">
        <v>0</v>
      </c>
      <c r="K169" s="9">
        <v>0</v>
      </c>
      <c r="L169" s="9">
        <v>0</v>
      </c>
      <c r="M169" s="9">
        <f>'форма 1'!O169</f>
        <v>251839.6</v>
      </c>
      <c r="N169" s="11">
        <f t="shared" si="20"/>
        <v>251839.6</v>
      </c>
    </row>
    <row r="170" spans="1:14" s="4" customFormat="1" ht="15" hidden="1" x14ac:dyDescent="0.25">
      <c r="A170" s="96">
        <f t="shared" si="18"/>
        <v>72</v>
      </c>
      <c r="B170" s="94" t="s">
        <v>123</v>
      </c>
      <c r="C170" s="6">
        <f>'форма 1'!I170</f>
        <v>4173.1000000000004</v>
      </c>
      <c r="D170" s="7">
        <f>'форма 1'!N170</f>
        <v>148</v>
      </c>
      <c r="E170" s="8">
        <v>0</v>
      </c>
      <c r="F170" s="8">
        <v>0</v>
      </c>
      <c r="G170" s="8">
        <v>0</v>
      </c>
      <c r="H170" s="8">
        <v>1</v>
      </c>
      <c r="I170" s="8">
        <f t="shared" si="19"/>
        <v>1</v>
      </c>
      <c r="J170" s="9">
        <v>0</v>
      </c>
      <c r="K170" s="9">
        <v>0</v>
      </c>
      <c r="L170" s="9">
        <v>0</v>
      </c>
      <c r="M170" s="9">
        <f>'форма 1'!O170</f>
        <v>1745279.62</v>
      </c>
      <c r="N170" s="11">
        <f t="shared" si="20"/>
        <v>1745279.62</v>
      </c>
    </row>
    <row r="171" spans="1:14" s="4" customFormat="1" ht="15" hidden="1" x14ac:dyDescent="0.25">
      <c r="A171" s="96">
        <f t="shared" si="18"/>
        <v>73</v>
      </c>
      <c r="B171" s="94" t="s">
        <v>124</v>
      </c>
      <c r="C171" s="6">
        <f>'форма 1'!I171</f>
        <v>4172.21</v>
      </c>
      <c r="D171" s="7">
        <f>'форма 1'!N171</f>
        <v>112</v>
      </c>
      <c r="E171" s="8">
        <v>0</v>
      </c>
      <c r="F171" s="8">
        <v>0</v>
      </c>
      <c r="G171" s="8">
        <v>0</v>
      </c>
      <c r="H171" s="8">
        <v>1</v>
      </c>
      <c r="I171" s="8">
        <f t="shared" si="19"/>
        <v>1</v>
      </c>
      <c r="J171" s="9">
        <v>0</v>
      </c>
      <c r="K171" s="9">
        <v>0</v>
      </c>
      <c r="L171" s="9">
        <v>0</v>
      </c>
      <c r="M171" s="9">
        <f>'форма 1'!O171</f>
        <v>1745279.62</v>
      </c>
      <c r="N171" s="11">
        <f t="shared" si="20"/>
        <v>1745279.62</v>
      </c>
    </row>
    <row r="172" spans="1:14" s="4" customFormat="1" ht="15" hidden="1" x14ac:dyDescent="0.25">
      <c r="A172" s="96">
        <f t="shared" si="18"/>
        <v>74</v>
      </c>
      <c r="B172" s="94" t="s">
        <v>848</v>
      </c>
      <c r="C172" s="6">
        <f>'форма 1'!I172</f>
        <v>8329.49</v>
      </c>
      <c r="D172" s="7">
        <f>'форма 1'!N172</f>
        <v>558</v>
      </c>
      <c r="E172" s="8">
        <v>0</v>
      </c>
      <c r="F172" s="8">
        <v>0</v>
      </c>
      <c r="G172" s="8">
        <v>0</v>
      </c>
      <c r="H172" s="8">
        <v>1</v>
      </c>
      <c r="I172" s="8">
        <f>H172</f>
        <v>1</v>
      </c>
      <c r="J172" s="9">
        <v>0</v>
      </c>
      <c r="K172" s="9">
        <v>0</v>
      </c>
      <c r="L172" s="9">
        <v>0</v>
      </c>
      <c r="M172" s="9">
        <f>'форма 1'!O172</f>
        <v>3490784</v>
      </c>
      <c r="N172" s="11">
        <f>M172</f>
        <v>3490784</v>
      </c>
    </row>
    <row r="173" spans="1:14" s="4" customFormat="1" ht="15" hidden="1" x14ac:dyDescent="0.25">
      <c r="A173" s="96">
        <f t="shared" si="18"/>
        <v>75</v>
      </c>
      <c r="B173" s="94" t="s">
        <v>125</v>
      </c>
      <c r="C173" s="6">
        <f>'форма 1'!I173</f>
        <v>9978.08</v>
      </c>
      <c r="D173" s="7">
        <f>'форма 1'!N173</f>
        <v>373</v>
      </c>
      <c r="E173" s="8">
        <v>0</v>
      </c>
      <c r="F173" s="8">
        <v>0</v>
      </c>
      <c r="G173" s="8">
        <v>0</v>
      </c>
      <c r="H173" s="8">
        <v>1</v>
      </c>
      <c r="I173" s="8">
        <f t="shared" si="19"/>
        <v>1</v>
      </c>
      <c r="J173" s="9">
        <v>0</v>
      </c>
      <c r="K173" s="9">
        <v>0</v>
      </c>
      <c r="L173" s="9">
        <v>0</v>
      </c>
      <c r="M173" s="9">
        <f>'форма 1'!O173</f>
        <v>6981431.8399999999</v>
      </c>
      <c r="N173" s="11">
        <f t="shared" si="20"/>
        <v>6981431.8399999999</v>
      </c>
    </row>
    <row r="174" spans="1:14" hidden="1" x14ac:dyDescent="0.25">
      <c r="A174" s="96">
        <f t="shared" si="18"/>
        <v>76</v>
      </c>
      <c r="B174" s="94" t="s">
        <v>830</v>
      </c>
      <c r="C174" s="6">
        <f>'форма 1'!I174</f>
        <v>1756.1</v>
      </c>
      <c r="D174" s="7">
        <f>'форма 1'!N174</f>
        <v>61</v>
      </c>
      <c r="E174" s="8">
        <v>0</v>
      </c>
      <c r="F174" s="8">
        <v>0</v>
      </c>
      <c r="G174" s="8">
        <v>0</v>
      </c>
      <c r="H174" s="8">
        <v>1</v>
      </c>
      <c r="I174" s="8">
        <f t="shared" si="19"/>
        <v>1</v>
      </c>
      <c r="J174" s="9">
        <v>0</v>
      </c>
      <c r="K174" s="9">
        <v>0</v>
      </c>
      <c r="L174" s="9">
        <v>0</v>
      </c>
      <c r="M174" s="9">
        <f>'форма 1'!O174</f>
        <v>134530.23000000001</v>
      </c>
      <c r="N174" s="11">
        <f t="shared" si="20"/>
        <v>134530.23000000001</v>
      </c>
    </row>
    <row r="175" spans="1:14" hidden="1" x14ac:dyDescent="0.25">
      <c r="A175" s="96">
        <f t="shared" si="18"/>
        <v>77</v>
      </c>
      <c r="B175" s="94" t="s">
        <v>126</v>
      </c>
      <c r="C175" s="6">
        <f>'форма 1'!I175</f>
        <v>15027.18</v>
      </c>
      <c r="D175" s="7">
        <f>'форма 1'!N175</f>
        <v>590</v>
      </c>
      <c r="E175" s="8">
        <v>0</v>
      </c>
      <c r="F175" s="8">
        <v>0</v>
      </c>
      <c r="G175" s="8">
        <v>0</v>
      </c>
      <c r="H175" s="8">
        <v>1</v>
      </c>
      <c r="I175" s="8">
        <f t="shared" si="19"/>
        <v>1</v>
      </c>
      <c r="J175" s="9">
        <v>0</v>
      </c>
      <c r="K175" s="9">
        <v>0</v>
      </c>
      <c r="L175" s="9">
        <v>0</v>
      </c>
      <c r="M175" s="9">
        <f>'форма 1'!O175</f>
        <v>1745241.05</v>
      </c>
      <c r="N175" s="11">
        <f t="shared" si="20"/>
        <v>1745241.05</v>
      </c>
    </row>
    <row r="176" spans="1:14" hidden="1" x14ac:dyDescent="0.25">
      <c r="A176" s="96">
        <f t="shared" si="18"/>
        <v>78</v>
      </c>
      <c r="B176" s="94" t="s">
        <v>685</v>
      </c>
      <c r="C176" s="6">
        <f>'форма 1'!I176</f>
        <v>15358.4</v>
      </c>
      <c r="D176" s="7">
        <f>'форма 1'!N176</f>
        <v>503</v>
      </c>
      <c r="E176" s="8">
        <v>0</v>
      </c>
      <c r="F176" s="8">
        <v>0</v>
      </c>
      <c r="G176" s="8">
        <v>0</v>
      </c>
      <c r="H176" s="8">
        <v>1</v>
      </c>
      <c r="I176" s="8">
        <f t="shared" si="19"/>
        <v>1</v>
      </c>
      <c r="J176" s="9">
        <v>0</v>
      </c>
      <c r="K176" s="9">
        <v>0</v>
      </c>
      <c r="L176" s="9">
        <v>0</v>
      </c>
      <c r="M176" s="9">
        <f>'форма 1'!O176</f>
        <v>10486511.4</v>
      </c>
      <c r="N176" s="11">
        <f t="shared" si="20"/>
        <v>10486511.4</v>
      </c>
    </row>
    <row r="177" spans="1:14" hidden="1" x14ac:dyDescent="0.25">
      <c r="A177" s="96">
        <f t="shared" si="18"/>
        <v>79</v>
      </c>
      <c r="B177" s="94" t="s">
        <v>800</v>
      </c>
      <c r="C177" s="6">
        <f>'форма 1'!I177</f>
        <v>3823.3</v>
      </c>
      <c r="D177" s="7">
        <f>'форма 1'!N177</f>
        <v>155</v>
      </c>
      <c r="E177" s="8">
        <v>0</v>
      </c>
      <c r="F177" s="8">
        <v>0</v>
      </c>
      <c r="G177" s="8">
        <v>0</v>
      </c>
      <c r="H177" s="8">
        <v>1</v>
      </c>
      <c r="I177" s="8">
        <f t="shared" si="19"/>
        <v>1</v>
      </c>
      <c r="J177" s="9">
        <v>0</v>
      </c>
      <c r="K177" s="9">
        <v>0</v>
      </c>
      <c r="L177" s="9">
        <v>0</v>
      </c>
      <c r="M177" s="9">
        <f>'форма 1'!O177</f>
        <v>7387716.1799999997</v>
      </c>
      <c r="N177" s="11">
        <f t="shared" si="20"/>
        <v>7387716.1799999997</v>
      </c>
    </row>
    <row r="178" spans="1:14" hidden="1" x14ac:dyDescent="0.25">
      <c r="A178" s="96">
        <f t="shared" si="18"/>
        <v>80</v>
      </c>
      <c r="B178" s="94" t="s">
        <v>127</v>
      </c>
      <c r="C178" s="6">
        <f>'форма 1'!I178</f>
        <v>4624.1000000000004</v>
      </c>
      <c r="D178" s="7">
        <f>'форма 1'!N178</f>
        <v>136</v>
      </c>
      <c r="E178" s="8">
        <v>0</v>
      </c>
      <c r="F178" s="8">
        <v>0</v>
      </c>
      <c r="G178" s="8">
        <v>0</v>
      </c>
      <c r="H178" s="8">
        <v>1</v>
      </c>
      <c r="I178" s="8">
        <f t="shared" si="19"/>
        <v>1</v>
      </c>
      <c r="J178" s="9">
        <v>0</v>
      </c>
      <c r="K178" s="9">
        <v>0</v>
      </c>
      <c r="L178" s="9">
        <v>0</v>
      </c>
      <c r="M178" s="9">
        <f>'форма 1'!O178</f>
        <v>6080349.2999999998</v>
      </c>
      <c r="N178" s="11">
        <f t="shared" si="20"/>
        <v>6080349.2999999998</v>
      </c>
    </row>
    <row r="179" spans="1:14" hidden="1" x14ac:dyDescent="0.25">
      <c r="A179" s="96">
        <f t="shared" si="18"/>
        <v>81</v>
      </c>
      <c r="B179" s="94" t="s">
        <v>128</v>
      </c>
      <c r="C179" s="6">
        <f>'форма 1'!I179</f>
        <v>4692.1499999999996</v>
      </c>
      <c r="D179" s="7">
        <f>'форма 1'!N179</f>
        <v>136</v>
      </c>
      <c r="E179" s="8">
        <v>0</v>
      </c>
      <c r="F179" s="8">
        <v>0</v>
      </c>
      <c r="G179" s="8">
        <v>0</v>
      </c>
      <c r="H179" s="8">
        <v>1</v>
      </c>
      <c r="I179" s="8">
        <f t="shared" si="19"/>
        <v>1</v>
      </c>
      <c r="J179" s="9">
        <v>0</v>
      </c>
      <c r="K179" s="9">
        <v>0</v>
      </c>
      <c r="L179" s="9">
        <v>0</v>
      </c>
      <c r="M179" s="9">
        <f>'форма 1'!O179</f>
        <v>5525857.4500000002</v>
      </c>
      <c r="N179" s="11">
        <f t="shared" si="20"/>
        <v>5525857.4500000002</v>
      </c>
    </row>
    <row r="180" spans="1:14" hidden="1" x14ac:dyDescent="0.25">
      <c r="A180" s="96">
        <f t="shared" si="18"/>
        <v>82</v>
      </c>
      <c r="B180" s="94" t="s">
        <v>129</v>
      </c>
      <c r="C180" s="6">
        <f>'форма 1'!I180</f>
        <v>5868</v>
      </c>
      <c r="D180" s="7">
        <f>'форма 1'!N180</f>
        <v>161</v>
      </c>
      <c r="E180" s="8">
        <v>0</v>
      </c>
      <c r="F180" s="8">
        <v>0</v>
      </c>
      <c r="G180" s="8">
        <v>0</v>
      </c>
      <c r="H180" s="8">
        <v>1</v>
      </c>
      <c r="I180" s="8">
        <f t="shared" si="19"/>
        <v>1</v>
      </c>
      <c r="J180" s="9">
        <v>0</v>
      </c>
      <c r="K180" s="9">
        <v>0</v>
      </c>
      <c r="L180" s="9">
        <v>0</v>
      </c>
      <c r="M180" s="9">
        <f>'форма 1'!O180</f>
        <v>3490607.45</v>
      </c>
      <c r="N180" s="11">
        <f t="shared" si="20"/>
        <v>3490607.45</v>
      </c>
    </row>
    <row r="181" spans="1:14" hidden="1" x14ac:dyDescent="0.25">
      <c r="A181" s="96">
        <f t="shared" si="18"/>
        <v>83</v>
      </c>
      <c r="B181" s="94" t="s">
        <v>130</v>
      </c>
      <c r="C181" s="6">
        <f>'форма 1'!I181</f>
        <v>10288.9</v>
      </c>
      <c r="D181" s="7">
        <f>'форма 1'!N181</f>
        <v>302</v>
      </c>
      <c r="E181" s="8">
        <v>0</v>
      </c>
      <c r="F181" s="8">
        <v>0</v>
      </c>
      <c r="G181" s="8">
        <v>0</v>
      </c>
      <c r="H181" s="8">
        <v>1</v>
      </c>
      <c r="I181" s="8">
        <f t="shared" si="19"/>
        <v>1</v>
      </c>
      <c r="J181" s="9">
        <v>0</v>
      </c>
      <c r="K181" s="9">
        <v>0</v>
      </c>
      <c r="L181" s="9">
        <v>0</v>
      </c>
      <c r="M181" s="9">
        <f>'форма 1'!O181</f>
        <v>6981121.6900000004</v>
      </c>
      <c r="N181" s="11">
        <f t="shared" si="20"/>
        <v>6981121.6900000004</v>
      </c>
    </row>
    <row r="182" spans="1:14" hidden="1" x14ac:dyDescent="0.25">
      <c r="A182" s="96">
        <f t="shared" si="18"/>
        <v>84</v>
      </c>
      <c r="B182" s="94" t="s">
        <v>686</v>
      </c>
      <c r="C182" s="6">
        <f>'форма 1'!I182</f>
        <v>798</v>
      </c>
      <c r="D182" s="7">
        <f>'форма 1'!N182</f>
        <v>51</v>
      </c>
      <c r="E182" s="8">
        <v>0</v>
      </c>
      <c r="F182" s="8">
        <v>0</v>
      </c>
      <c r="G182" s="8">
        <v>0</v>
      </c>
      <c r="H182" s="8">
        <v>1</v>
      </c>
      <c r="I182" s="8">
        <f t="shared" si="15"/>
        <v>1</v>
      </c>
      <c r="J182" s="9">
        <v>0</v>
      </c>
      <c r="K182" s="9">
        <v>0</v>
      </c>
      <c r="L182" s="9">
        <v>0</v>
      </c>
      <c r="M182" s="9">
        <f>'форма 1'!O182</f>
        <v>4761026.32</v>
      </c>
      <c r="N182" s="11">
        <f t="shared" si="17"/>
        <v>4761026.32</v>
      </c>
    </row>
    <row r="183" spans="1:14" hidden="1" x14ac:dyDescent="0.25">
      <c r="A183" s="96">
        <f t="shared" si="18"/>
        <v>85</v>
      </c>
      <c r="B183" s="94" t="s">
        <v>687</v>
      </c>
      <c r="C183" s="6">
        <f>'форма 1'!I183</f>
        <v>2945.15</v>
      </c>
      <c r="D183" s="7">
        <f>'форма 1'!N183</f>
        <v>132</v>
      </c>
      <c r="E183" s="8">
        <v>0</v>
      </c>
      <c r="F183" s="8">
        <v>0</v>
      </c>
      <c r="G183" s="8">
        <v>0</v>
      </c>
      <c r="H183" s="8">
        <v>1</v>
      </c>
      <c r="I183" s="8">
        <f t="shared" si="15"/>
        <v>1</v>
      </c>
      <c r="J183" s="9">
        <v>0</v>
      </c>
      <c r="K183" s="9">
        <v>0</v>
      </c>
      <c r="L183" s="9">
        <v>0</v>
      </c>
      <c r="M183" s="9">
        <f>'форма 1'!O183</f>
        <v>268122.63</v>
      </c>
      <c r="N183" s="11">
        <f t="shared" si="17"/>
        <v>268122.63</v>
      </c>
    </row>
    <row r="184" spans="1:14" hidden="1" x14ac:dyDescent="0.25">
      <c r="A184" s="96">
        <f t="shared" si="18"/>
        <v>86</v>
      </c>
      <c r="B184" s="94" t="s">
        <v>131</v>
      </c>
      <c r="C184" s="6">
        <f>'форма 1'!I184</f>
        <v>5238.76</v>
      </c>
      <c r="D184" s="7">
        <f>'форма 1'!N184</f>
        <v>206</v>
      </c>
      <c r="E184" s="8">
        <v>0</v>
      </c>
      <c r="F184" s="8">
        <v>0</v>
      </c>
      <c r="G184" s="8">
        <v>0</v>
      </c>
      <c r="H184" s="8">
        <v>1</v>
      </c>
      <c r="I184" s="8">
        <f t="shared" si="15"/>
        <v>1</v>
      </c>
      <c r="J184" s="9">
        <v>0</v>
      </c>
      <c r="K184" s="9">
        <v>0</v>
      </c>
      <c r="L184" s="9">
        <v>0</v>
      </c>
      <c r="M184" s="9">
        <f>'форма 1'!O184</f>
        <v>1745337.47</v>
      </c>
      <c r="N184" s="11">
        <f t="shared" si="17"/>
        <v>1745337.47</v>
      </c>
    </row>
    <row r="185" spans="1:14" hidden="1" x14ac:dyDescent="0.25">
      <c r="A185" s="96">
        <f t="shared" si="18"/>
        <v>87</v>
      </c>
      <c r="B185" s="94" t="s">
        <v>132</v>
      </c>
      <c r="C185" s="6">
        <f>'форма 1'!I185</f>
        <v>5944.9</v>
      </c>
      <c r="D185" s="7">
        <f>'форма 1'!N185</f>
        <v>122</v>
      </c>
      <c r="E185" s="8">
        <v>0</v>
      </c>
      <c r="F185" s="8">
        <v>0</v>
      </c>
      <c r="G185" s="8">
        <v>0</v>
      </c>
      <c r="H185" s="8">
        <v>1</v>
      </c>
      <c r="I185" s="8">
        <f t="shared" si="15"/>
        <v>1</v>
      </c>
      <c r="J185" s="9">
        <v>0</v>
      </c>
      <c r="K185" s="9">
        <v>0</v>
      </c>
      <c r="L185" s="9">
        <v>0</v>
      </c>
      <c r="M185" s="9">
        <f>'форма 1'!O185</f>
        <v>1745241.05</v>
      </c>
      <c r="N185" s="11">
        <f t="shared" si="17"/>
        <v>1745241.05</v>
      </c>
    </row>
    <row r="186" spans="1:14" hidden="1" x14ac:dyDescent="0.25">
      <c r="A186" s="96">
        <f t="shared" si="18"/>
        <v>88</v>
      </c>
      <c r="B186" s="94" t="s">
        <v>688</v>
      </c>
      <c r="C186" s="6">
        <f>'форма 1'!I186</f>
        <v>6297</v>
      </c>
      <c r="D186" s="7">
        <f>'форма 1'!N186</f>
        <v>327</v>
      </c>
      <c r="E186" s="8">
        <v>0</v>
      </c>
      <c r="F186" s="8">
        <v>0</v>
      </c>
      <c r="G186" s="8">
        <v>0</v>
      </c>
      <c r="H186" s="8">
        <v>1</v>
      </c>
      <c r="I186" s="8">
        <f t="shared" si="15"/>
        <v>1</v>
      </c>
      <c r="J186" s="9">
        <v>0</v>
      </c>
      <c r="K186" s="9">
        <v>0</v>
      </c>
      <c r="L186" s="9">
        <v>0</v>
      </c>
      <c r="M186" s="9">
        <f>'форма 1'!O186</f>
        <v>5243436.4800000004</v>
      </c>
      <c r="N186" s="11">
        <f t="shared" si="17"/>
        <v>5243436.4800000004</v>
      </c>
    </row>
    <row r="187" spans="1:14" hidden="1" x14ac:dyDescent="0.25">
      <c r="A187" s="96">
        <f t="shared" si="18"/>
        <v>89</v>
      </c>
      <c r="B187" s="94" t="s">
        <v>689</v>
      </c>
      <c r="C187" s="6">
        <f>'форма 1'!I187</f>
        <v>3834.35</v>
      </c>
      <c r="D187" s="7">
        <f>'форма 1'!N187</f>
        <v>194</v>
      </c>
      <c r="E187" s="8">
        <v>0</v>
      </c>
      <c r="F187" s="8">
        <v>0</v>
      </c>
      <c r="G187" s="8">
        <v>0</v>
      </c>
      <c r="H187" s="8">
        <v>1</v>
      </c>
      <c r="I187" s="8">
        <f t="shared" si="15"/>
        <v>1</v>
      </c>
      <c r="J187" s="9">
        <v>0</v>
      </c>
      <c r="K187" s="9">
        <v>0</v>
      </c>
      <c r="L187" s="9">
        <v>0</v>
      </c>
      <c r="M187" s="9">
        <f>'форма 1'!O187</f>
        <v>326973.43</v>
      </c>
      <c r="N187" s="11">
        <f t="shared" si="17"/>
        <v>326973.43</v>
      </c>
    </row>
    <row r="188" spans="1:14" hidden="1" x14ac:dyDescent="0.25">
      <c r="A188" s="96">
        <f t="shared" si="18"/>
        <v>90</v>
      </c>
      <c r="B188" s="94" t="s">
        <v>690</v>
      </c>
      <c r="C188" s="6">
        <f>'форма 1'!I188</f>
        <v>3818.6</v>
      </c>
      <c r="D188" s="7">
        <f>'форма 1'!N188</f>
        <v>147</v>
      </c>
      <c r="E188" s="8">
        <v>0</v>
      </c>
      <c r="F188" s="8">
        <v>0</v>
      </c>
      <c r="G188" s="8">
        <v>0</v>
      </c>
      <c r="H188" s="8">
        <v>1</v>
      </c>
      <c r="I188" s="8">
        <f t="shared" si="15"/>
        <v>1</v>
      </c>
      <c r="J188" s="9">
        <v>0</v>
      </c>
      <c r="K188" s="9">
        <v>0</v>
      </c>
      <c r="L188" s="9">
        <v>0</v>
      </c>
      <c r="M188" s="9">
        <f>'форма 1'!O188</f>
        <v>315108.11</v>
      </c>
      <c r="N188" s="11">
        <f t="shared" si="17"/>
        <v>315108.11</v>
      </c>
    </row>
    <row r="189" spans="1:14" hidden="1" x14ac:dyDescent="0.25">
      <c r="A189" s="96">
        <f t="shared" si="18"/>
        <v>91</v>
      </c>
      <c r="B189" s="94" t="s">
        <v>691</v>
      </c>
      <c r="C189" s="6">
        <f>'форма 1'!I189</f>
        <v>4652.6000000000004</v>
      </c>
      <c r="D189" s="7">
        <f>'форма 1'!N189</f>
        <v>191</v>
      </c>
      <c r="E189" s="8">
        <v>0</v>
      </c>
      <c r="F189" s="8">
        <v>0</v>
      </c>
      <c r="G189" s="8">
        <v>0</v>
      </c>
      <c r="H189" s="8">
        <v>1</v>
      </c>
      <c r="I189" s="8">
        <f t="shared" si="15"/>
        <v>1</v>
      </c>
      <c r="J189" s="9">
        <v>0</v>
      </c>
      <c r="K189" s="9">
        <v>0</v>
      </c>
      <c r="L189" s="9">
        <v>0</v>
      </c>
      <c r="M189" s="9">
        <f>'форма 1'!O189</f>
        <v>394799.09</v>
      </c>
      <c r="N189" s="11">
        <f t="shared" si="17"/>
        <v>394799.09</v>
      </c>
    </row>
    <row r="190" spans="1:14" hidden="1" x14ac:dyDescent="0.25">
      <c r="A190" s="96">
        <f t="shared" si="18"/>
        <v>92</v>
      </c>
      <c r="B190" s="94" t="s">
        <v>847</v>
      </c>
      <c r="C190" s="6">
        <f>'форма 1'!I190</f>
        <v>8062.67</v>
      </c>
      <c r="D190" s="7">
        <f>'форма 1'!N190</f>
        <v>319</v>
      </c>
      <c r="E190" s="8">
        <v>0</v>
      </c>
      <c r="F190" s="8">
        <v>0</v>
      </c>
      <c r="G190" s="8">
        <v>0</v>
      </c>
      <c r="H190" s="8">
        <v>1</v>
      </c>
      <c r="I190" s="8">
        <f>H190</f>
        <v>1</v>
      </c>
      <c r="J190" s="9">
        <v>0</v>
      </c>
      <c r="K190" s="9">
        <v>0</v>
      </c>
      <c r="L190" s="9">
        <v>0</v>
      </c>
      <c r="M190" s="9">
        <f>'форма 1'!O190</f>
        <v>5236176</v>
      </c>
      <c r="N190" s="11">
        <f>M190</f>
        <v>5236176</v>
      </c>
    </row>
    <row r="191" spans="1:14" hidden="1" x14ac:dyDescent="0.25">
      <c r="A191" s="96">
        <f t="shared" si="18"/>
        <v>93</v>
      </c>
      <c r="B191" s="94" t="s">
        <v>849</v>
      </c>
      <c r="C191" s="6">
        <f>'форма 1'!I191</f>
        <v>5220.3999999999996</v>
      </c>
      <c r="D191" s="7">
        <f>'форма 1'!N191</f>
        <v>227</v>
      </c>
      <c r="E191" s="8">
        <v>0</v>
      </c>
      <c r="F191" s="8">
        <v>0</v>
      </c>
      <c r="G191" s="8">
        <v>0</v>
      </c>
      <c r="H191" s="8">
        <v>1</v>
      </c>
      <c r="I191" s="8">
        <f>H191</f>
        <v>1</v>
      </c>
      <c r="J191" s="9">
        <v>0</v>
      </c>
      <c r="K191" s="9">
        <v>0</v>
      </c>
      <c r="L191" s="9">
        <v>0</v>
      </c>
      <c r="M191" s="9">
        <f>'форма 1'!O191</f>
        <v>1745392</v>
      </c>
      <c r="N191" s="11">
        <f>M191</f>
        <v>1745392</v>
      </c>
    </row>
    <row r="192" spans="1:14" hidden="1" x14ac:dyDescent="0.25">
      <c r="A192" s="96">
        <f t="shared" si="18"/>
        <v>94</v>
      </c>
      <c r="B192" s="94" t="s">
        <v>692</v>
      </c>
      <c r="C192" s="6">
        <f>'форма 1'!I192</f>
        <v>1033</v>
      </c>
      <c r="D192" s="7">
        <f>'форма 1'!N192</f>
        <v>44</v>
      </c>
      <c r="E192" s="8">
        <v>0</v>
      </c>
      <c r="F192" s="8">
        <v>0</v>
      </c>
      <c r="G192" s="8">
        <v>0</v>
      </c>
      <c r="H192" s="8">
        <v>1</v>
      </c>
      <c r="I192" s="8">
        <f t="shared" si="15"/>
        <v>1</v>
      </c>
      <c r="J192" s="9">
        <v>0</v>
      </c>
      <c r="K192" s="9">
        <v>0</v>
      </c>
      <c r="L192" s="9">
        <v>0</v>
      </c>
      <c r="M192" s="9">
        <f>'форма 1'!O192</f>
        <v>77650.070000000007</v>
      </c>
      <c r="N192" s="11">
        <f t="shared" si="17"/>
        <v>77650.070000000007</v>
      </c>
    </row>
    <row r="193" spans="1:14" hidden="1" x14ac:dyDescent="0.25">
      <c r="A193" s="96">
        <f t="shared" si="18"/>
        <v>95</v>
      </c>
      <c r="B193" s="94" t="s">
        <v>133</v>
      </c>
      <c r="C193" s="6">
        <f>'форма 1'!I193</f>
        <v>11811.72</v>
      </c>
      <c r="D193" s="7">
        <f>'форма 1'!N193</f>
        <v>347</v>
      </c>
      <c r="E193" s="8">
        <v>0</v>
      </c>
      <c r="F193" s="8">
        <v>0</v>
      </c>
      <c r="G193" s="8">
        <v>0</v>
      </c>
      <c r="H193" s="8">
        <v>1</v>
      </c>
      <c r="I193" s="8">
        <f t="shared" si="15"/>
        <v>1</v>
      </c>
      <c r="J193" s="9">
        <v>0</v>
      </c>
      <c r="K193" s="9">
        <v>0</v>
      </c>
      <c r="L193" s="9">
        <v>0</v>
      </c>
      <c r="M193" s="9">
        <f>'форма 1'!O193</f>
        <v>1745241.05</v>
      </c>
      <c r="N193" s="11">
        <f t="shared" si="17"/>
        <v>1745241.05</v>
      </c>
    </row>
    <row r="194" spans="1:14" hidden="1" x14ac:dyDescent="0.25">
      <c r="A194" s="96">
        <f t="shared" si="18"/>
        <v>96</v>
      </c>
      <c r="B194" s="94" t="s">
        <v>134</v>
      </c>
      <c r="C194" s="6">
        <f>'форма 1'!I194</f>
        <v>14794.05</v>
      </c>
      <c r="D194" s="7">
        <f>'форма 1'!N194</f>
        <v>474</v>
      </c>
      <c r="E194" s="8">
        <v>0</v>
      </c>
      <c r="F194" s="8">
        <v>0</v>
      </c>
      <c r="G194" s="8">
        <v>0</v>
      </c>
      <c r="H194" s="8">
        <v>1</v>
      </c>
      <c r="I194" s="8">
        <f t="shared" si="15"/>
        <v>1</v>
      </c>
      <c r="J194" s="9">
        <v>0</v>
      </c>
      <c r="K194" s="9">
        <v>0</v>
      </c>
      <c r="L194" s="9">
        <v>0</v>
      </c>
      <c r="M194" s="9">
        <f>'форма 1'!O194</f>
        <v>8726464.3900000006</v>
      </c>
      <c r="N194" s="11">
        <f t="shared" si="17"/>
        <v>8726464.3900000006</v>
      </c>
    </row>
    <row r="195" spans="1:14" hidden="1" x14ac:dyDescent="0.25">
      <c r="A195" s="96">
        <f t="shared" si="18"/>
        <v>97</v>
      </c>
      <c r="B195" s="94" t="s">
        <v>135</v>
      </c>
      <c r="C195" s="6">
        <f>'форма 1'!I195</f>
        <v>4637.5200000000004</v>
      </c>
      <c r="D195" s="7">
        <f>'форма 1'!N195</f>
        <v>121</v>
      </c>
      <c r="E195" s="8">
        <v>0</v>
      </c>
      <c r="F195" s="8">
        <v>0</v>
      </c>
      <c r="G195" s="8">
        <v>0</v>
      </c>
      <c r="H195" s="8">
        <v>1</v>
      </c>
      <c r="I195" s="8">
        <f t="shared" si="15"/>
        <v>1</v>
      </c>
      <c r="J195" s="9">
        <v>0</v>
      </c>
      <c r="K195" s="9">
        <v>0</v>
      </c>
      <c r="L195" s="9">
        <v>0</v>
      </c>
      <c r="M195" s="9">
        <f>'форма 1'!O195</f>
        <v>1745241.05</v>
      </c>
      <c r="N195" s="11">
        <f t="shared" si="17"/>
        <v>1745241.05</v>
      </c>
    </row>
    <row r="196" spans="1:14" hidden="1" x14ac:dyDescent="0.25">
      <c r="A196" s="96">
        <f t="shared" si="18"/>
        <v>98</v>
      </c>
      <c r="B196" s="94" t="s">
        <v>693</v>
      </c>
      <c r="C196" s="6">
        <f>'форма 1'!I196</f>
        <v>346.3</v>
      </c>
      <c r="D196" s="7">
        <f>'форма 1'!N196</f>
        <v>25</v>
      </c>
      <c r="E196" s="8">
        <v>0</v>
      </c>
      <c r="F196" s="8">
        <v>0</v>
      </c>
      <c r="G196" s="8">
        <v>0</v>
      </c>
      <c r="H196" s="8">
        <v>1</v>
      </c>
      <c r="I196" s="8">
        <f t="shared" si="15"/>
        <v>1</v>
      </c>
      <c r="J196" s="9">
        <v>0</v>
      </c>
      <c r="K196" s="9">
        <v>0</v>
      </c>
      <c r="L196" s="9">
        <v>0</v>
      </c>
      <c r="M196" s="9">
        <f>'форма 1'!O196</f>
        <v>2423652</v>
      </c>
      <c r="N196" s="11">
        <f t="shared" si="17"/>
        <v>2423652</v>
      </c>
    </row>
    <row r="197" spans="1:14" hidden="1" x14ac:dyDescent="0.25">
      <c r="A197" s="96">
        <f t="shared" si="18"/>
        <v>99</v>
      </c>
      <c r="B197" s="94" t="s">
        <v>694</v>
      </c>
      <c r="C197" s="6">
        <f>'форма 1'!I197</f>
        <v>7630</v>
      </c>
      <c r="D197" s="7">
        <f>'форма 1'!N197</f>
        <v>332</v>
      </c>
      <c r="E197" s="8">
        <v>0</v>
      </c>
      <c r="F197" s="8">
        <v>0</v>
      </c>
      <c r="G197" s="8">
        <v>0</v>
      </c>
      <c r="H197" s="8">
        <v>1</v>
      </c>
      <c r="I197" s="8">
        <f t="shared" si="15"/>
        <v>1</v>
      </c>
      <c r="J197" s="9">
        <v>0</v>
      </c>
      <c r="K197" s="9">
        <v>0</v>
      </c>
      <c r="L197" s="9">
        <v>0</v>
      </c>
      <c r="M197" s="9">
        <f>'форма 1'!O197</f>
        <v>360047.41</v>
      </c>
      <c r="N197" s="11">
        <f t="shared" si="17"/>
        <v>360047.41</v>
      </c>
    </row>
    <row r="198" spans="1:14" hidden="1" x14ac:dyDescent="0.25">
      <c r="A198" s="96">
        <f t="shared" si="18"/>
        <v>100</v>
      </c>
      <c r="B198" s="94" t="s">
        <v>695</v>
      </c>
      <c r="C198" s="6">
        <f>'форма 1'!I198</f>
        <v>3074.4</v>
      </c>
      <c r="D198" s="7">
        <f>'форма 1'!N198</f>
        <v>139</v>
      </c>
      <c r="E198" s="8">
        <v>0</v>
      </c>
      <c r="F198" s="8">
        <v>0</v>
      </c>
      <c r="G198" s="8">
        <v>0</v>
      </c>
      <c r="H198" s="8">
        <v>1</v>
      </c>
      <c r="I198" s="8">
        <f t="shared" si="15"/>
        <v>1</v>
      </c>
      <c r="J198" s="9">
        <v>0</v>
      </c>
      <c r="K198" s="9">
        <v>0</v>
      </c>
      <c r="L198" s="9">
        <v>0</v>
      </c>
      <c r="M198" s="9">
        <f>'форма 1'!O198</f>
        <v>187282.54</v>
      </c>
      <c r="N198" s="11">
        <f t="shared" si="17"/>
        <v>187282.54</v>
      </c>
    </row>
    <row r="199" spans="1:14" hidden="1" x14ac:dyDescent="0.25">
      <c r="A199" s="96">
        <f t="shared" si="18"/>
        <v>101</v>
      </c>
      <c r="B199" s="94" t="s">
        <v>696</v>
      </c>
      <c r="C199" s="6">
        <f>'форма 1'!I199</f>
        <v>3832.2</v>
      </c>
      <c r="D199" s="7">
        <f>'форма 1'!N199</f>
        <v>174</v>
      </c>
      <c r="E199" s="8">
        <v>0</v>
      </c>
      <c r="F199" s="8">
        <v>0</v>
      </c>
      <c r="G199" s="8">
        <v>0</v>
      </c>
      <c r="H199" s="8">
        <v>1</v>
      </c>
      <c r="I199" s="8">
        <f t="shared" si="15"/>
        <v>1</v>
      </c>
      <c r="J199" s="9">
        <v>0</v>
      </c>
      <c r="K199" s="9">
        <v>0</v>
      </c>
      <c r="L199" s="9">
        <v>0</v>
      </c>
      <c r="M199" s="9">
        <f>'форма 1'!O199</f>
        <v>226742.33</v>
      </c>
      <c r="N199" s="11">
        <f t="shared" si="17"/>
        <v>226742.33</v>
      </c>
    </row>
    <row r="200" spans="1:14" hidden="1" x14ac:dyDescent="0.25">
      <c r="A200" s="96">
        <f t="shared" si="18"/>
        <v>102</v>
      </c>
      <c r="B200" s="94" t="s">
        <v>697</v>
      </c>
      <c r="C200" s="6">
        <f>'форма 1'!I200</f>
        <v>7718.6</v>
      </c>
      <c r="D200" s="7">
        <f>'форма 1'!N200</f>
        <v>359</v>
      </c>
      <c r="E200" s="8">
        <v>0</v>
      </c>
      <c r="F200" s="8">
        <v>0</v>
      </c>
      <c r="G200" s="8">
        <v>0</v>
      </c>
      <c r="H200" s="8">
        <v>1</v>
      </c>
      <c r="I200" s="8">
        <f t="shared" si="15"/>
        <v>1</v>
      </c>
      <c r="J200" s="9">
        <v>0</v>
      </c>
      <c r="K200" s="9">
        <v>0</v>
      </c>
      <c r="L200" s="9">
        <v>0</v>
      </c>
      <c r="M200" s="9">
        <f>'форма 1'!O200</f>
        <v>390286.7</v>
      </c>
      <c r="N200" s="11">
        <f t="shared" si="17"/>
        <v>390286.7</v>
      </c>
    </row>
    <row r="201" spans="1:14" hidden="1" x14ac:dyDescent="0.25">
      <c r="A201" s="96">
        <f t="shared" si="18"/>
        <v>103</v>
      </c>
      <c r="B201" s="94" t="s">
        <v>698</v>
      </c>
      <c r="C201" s="6">
        <f>'форма 1'!I201</f>
        <v>11391</v>
      </c>
      <c r="D201" s="7">
        <f>'форма 1'!N201</f>
        <v>471</v>
      </c>
      <c r="E201" s="8">
        <v>0</v>
      </c>
      <c r="F201" s="8">
        <v>0</v>
      </c>
      <c r="G201" s="8">
        <v>0</v>
      </c>
      <c r="H201" s="8">
        <v>1</v>
      </c>
      <c r="I201" s="8">
        <f t="shared" si="15"/>
        <v>1</v>
      </c>
      <c r="J201" s="9">
        <v>0</v>
      </c>
      <c r="K201" s="9">
        <v>0</v>
      </c>
      <c r="L201" s="9">
        <v>0</v>
      </c>
      <c r="M201" s="9">
        <f>'форма 1'!O201</f>
        <v>8738759.5</v>
      </c>
      <c r="N201" s="11">
        <f t="shared" si="17"/>
        <v>8738759.5</v>
      </c>
    </row>
    <row r="202" spans="1:14" hidden="1" x14ac:dyDescent="0.25">
      <c r="A202" s="96">
        <f t="shared" si="18"/>
        <v>104</v>
      </c>
      <c r="B202" s="94" t="s">
        <v>699</v>
      </c>
      <c r="C202" s="6">
        <f>'форма 1'!I202</f>
        <v>15111.46</v>
      </c>
      <c r="D202" s="7">
        <f>'форма 1'!N202</f>
        <v>373</v>
      </c>
      <c r="E202" s="8">
        <v>0</v>
      </c>
      <c r="F202" s="8">
        <v>0</v>
      </c>
      <c r="G202" s="8">
        <v>0</v>
      </c>
      <c r="H202" s="8">
        <v>1</v>
      </c>
      <c r="I202" s="8">
        <f t="shared" si="15"/>
        <v>1</v>
      </c>
      <c r="J202" s="9">
        <v>0</v>
      </c>
      <c r="K202" s="9">
        <v>0</v>
      </c>
      <c r="L202" s="9">
        <v>0</v>
      </c>
      <c r="M202" s="9">
        <f>'форма 1'!O202</f>
        <v>10487028.449999999</v>
      </c>
      <c r="N202" s="11">
        <f t="shared" si="17"/>
        <v>10487028.449999999</v>
      </c>
    </row>
    <row r="203" spans="1:14" hidden="1" x14ac:dyDescent="0.25">
      <c r="A203" s="96">
        <f t="shared" si="18"/>
        <v>105</v>
      </c>
      <c r="B203" s="94" t="s">
        <v>700</v>
      </c>
      <c r="C203" s="6">
        <f>'форма 1'!I203</f>
        <v>3804</v>
      </c>
      <c r="D203" s="7">
        <f>'форма 1'!N203</f>
        <v>134</v>
      </c>
      <c r="E203" s="8">
        <v>0</v>
      </c>
      <c r="F203" s="8">
        <v>0</v>
      </c>
      <c r="G203" s="8">
        <v>0</v>
      </c>
      <c r="H203" s="8">
        <v>1</v>
      </c>
      <c r="I203" s="8">
        <f t="shared" si="15"/>
        <v>1</v>
      </c>
      <c r="J203" s="9">
        <v>0</v>
      </c>
      <c r="K203" s="9">
        <v>0</v>
      </c>
      <c r="L203" s="9">
        <v>0</v>
      </c>
      <c r="M203" s="9">
        <f>'форма 1'!O203</f>
        <v>153192.38</v>
      </c>
      <c r="N203" s="11">
        <f t="shared" si="17"/>
        <v>153192.38</v>
      </c>
    </row>
    <row r="204" spans="1:14" hidden="1" x14ac:dyDescent="0.25">
      <c r="A204" s="96">
        <f t="shared" si="18"/>
        <v>106</v>
      </c>
      <c r="B204" s="94" t="s">
        <v>701</v>
      </c>
      <c r="C204" s="6">
        <f>'форма 1'!I204</f>
        <v>1837.27</v>
      </c>
      <c r="D204" s="7">
        <f>'форма 1'!N204</f>
        <v>47</v>
      </c>
      <c r="E204" s="8">
        <v>0</v>
      </c>
      <c r="F204" s="8">
        <v>0</v>
      </c>
      <c r="G204" s="8">
        <v>0</v>
      </c>
      <c r="H204" s="8">
        <v>1</v>
      </c>
      <c r="I204" s="8">
        <f t="shared" si="15"/>
        <v>1</v>
      </c>
      <c r="J204" s="9">
        <v>0</v>
      </c>
      <c r="K204" s="9">
        <v>0</v>
      </c>
      <c r="L204" s="9">
        <v>0</v>
      </c>
      <c r="M204" s="9">
        <f>'форма 1'!O204</f>
        <v>7910673.2599999998</v>
      </c>
      <c r="N204" s="11">
        <f t="shared" si="17"/>
        <v>7910673.2599999998</v>
      </c>
    </row>
    <row r="205" spans="1:14" hidden="1" x14ac:dyDescent="0.25">
      <c r="A205" s="96">
        <f t="shared" si="18"/>
        <v>107</v>
      </c>
      <c r="B205" s="94" t="s">
        <v>702</v>
      </c>
      <c r="C205" s="6">
        <f>'форма 1'!I205</f>
        <v>1569</v>
      </c>
      <c r="D205" s="7">
        <f>'форма 1'!N205</f>
        <v>51</v>
      </c>
      <c r="E205" s="8">
        <v>0</v>
      </c>
      <c r="F205" s="8">
        <v>0</v>
      </c>
      <c r="G205" s="8">
        <v>0</v>
      </c>
      <c r="H205" s="8">
        <v>1</v>
      </c>
      <c r="I205" s="8">
        <f t="shared" si="15"/>
        <v>1</v>
      </c>
      <c r="J205" s="9">
        <v>0</v>
      </c>
      <c r="K205" s="9">
        <v>0</v>
      </c>
      <c r="L205" s="9">
        <v>0</v>
      </c>
      <c r="M205" s="9">
        <f>'форма 1'!O205</f>
        <v>6516516.5999999996</v>
      </c>
      <c r="N205" s="11">
        <f t="shared" si="17"/>
        <v>6516516.5999999996</v>
      </c>
    </row>
    <row r="206" spans="1:14" hidden="1" x14ac:dyDescent="0.25">
      <c r="A206" s="96">
        <f t="shared" si="18"/>
        <v>108</v>
      </c>
      <c r="B206" s="94" t="s">
        <v>703</v>
      </c>
      <c r="C206" s="6">
        <f>'форма 1'!I206</f>
        <v>2131.7600000000002</v>
      </c>
      <c r="D206" s="7">
        <f>'форма 1'!N206</f>
        <v>80</v>
      </c>
      <c r="E206" s="8">
        <v>0</v>
      </c>
      <c r="F206" s="8">
        <v>0</v>
      </c>
      <c r="G206" s="8">
        <v>0</v>
      </c>
      <c r="H206" s="8">
        <v>1</v>
      </c>
      <c r="I206" s="8">
        <f t="shared" si="15"/>
        <v>1</v>
      </c>
      <c r="J206" s="9">
        <v>0</v>
      </c>
      <c r="K206" s="9">
        <v>0</v>
      </c>
      <c r="L206" s="9">
        <v>0</v>
      </c>
      <c r="M206" s="9">
        <f>'форма 1'!O206</f>
        <v>9210049.6400000006</v>
      </c>
      <c r="N206" s="11">
        <f t="shared" si="17"/>
        <v>9210049.6400000006</v>
      </c>
    </row>
    <row r="207" spans="1:14" hidden="1" x14ac:dyDescent="0.25">
      <c r="A207" s="96">
        <f t="shared" si="18"/>
        <v>109</v>
      </c>
      <c r="B207" s="94" t="s">
        <v>704</v>
      </c>
      <c r="C207" s="6">
        <f>'форма 1'!I207</f>
        <v>836.8</v>
      </c>
      <c r="D207" s="7">
        <f>'форма 1'!N207</f>
        <v>33</v>
      </c>
      <c r="E207" s="8">
        <v>0</v>
      </c>
      <c r="F207" s="8">
        <v>0</v>
      </c>
      <c r="G207" s="8">
        <v>0</v>
      </c>
      <c r="H207" s="8">
        <v>1</v>
      </c>
      <c r="I207" s="8">
        <f t="shared" si="15"/>
        <v>1</v>
      </c>
      <c r="J207" s="9">
        <v>0</v>
      </c>
      <c r="K207" s="9">
        <v>0</v>
      </c>
      <c r="L207" s="9">
        <v>0</v>
      </c>
      <c r="M207" s="9">
        <f>'форма 1'!O207</f>
        <v>3574354.3</v>
      </c>
      <c r="N207" s="11">
        <f t="shared" si="17"/>
        <v>3574354.3</v>
      </c>
    </row>
    <row r="208" spans="1:14" hidden="1" x14ac:dyDescent="0.25">
      <c r="A208" s="69" t="s">
        <v>34</v>
      </c>
      <c r="B208" s="97"/>
      <c r="C208" s="6" t="str">
        <f>'форма 1'!I208</f>
        <v>Х</v>
      </c>
      <c r="D208" s="7" t="str">
        <f>'форма 1'!N208</f>
        <v>Х</v>
      </c>
      <c r="E208" s="20" t="s">
        <v>16</v>
      </c>
      <c r="F208" s="20" t="s">
        <v>16</v>
      </c>
      <c r="G208" s="20" t="s">
        <v>16</v>
      </c>
      <c r="H208" s="20" t="s">
        <v>16</v>
      </c>
      <c r="I208" s="20" t="s">
        <v>16</v>
      </c>
      <c r="J208" s="20" t="s">
        <v>16</v>
      </c>
      <c r="K208" s="20" t="s">
        <v>16</v>
      </c>
      <c r="L208" s="20" t="s">
        <v>16</v>
      </c>
      <c r="M208" s="9" t="str">
        <f>'форма 1'!O208</f>
        <v>Х</v>
      </c>
      <c r="N208" s="11" t="str">
        <f>M208</f>
        <v>Х</v>
      </c>
    </row>
    <row r="209" spans="1:14" hidden="1" x14ac:dyDescent="0.25">
      <c r="A209" s="96">
        <f>A207+1</f>
        <v>110</v>
      </c>
      <c r="B209" s="97" t="s">
        <v>136</v>
      </c>
      <c r="C209" s="6">
        <f>'форма 1'!I209</f>
        <v>12161.04</v>
      </c>
      <c r="D209" s="7">
        <f>'форма 1'!N209</f>
        <v>408</v>
      </c>
      <c r="E209" s="8">
        <v>0</v>
      </c>
      <c r="F209" s="8">
        <v>0</v>
      </c>
      <c r="G209" s="8">
        <v>0</v>
      </c>
      <c r="H209" s="8">
        <v>1</v>
      </c>
      <c r="I209" s="8">
        <f t="shared" ref="I209:I249" si="21">H209</f>
        <v>1</v>
      </c>
      <c r="J209" s="9">
        <v>0</v>
      </c>
      <c r="K209" s="9">
        <v>0</v>
      </c>
      <c r="L209" s="9">
        <v>0</v>
      </c>
      <c r="M209" s="9">
        <f>'форма 1'!O209</f>
        <v>6981031.7000000002</v>
      </c>
      <c r="N209" s="11">
        <f t="shared" si="17"/>
        <v>6981031.7000000002</v>
      </c>
    </row>
    <row r="210" spans="1:14" hidden="1" x14ac:dyDescent="0.25">
      <c r="A210" s="96">
        <f>A209+1</f>
        <v>111</v>
      </c>
      <c r="B210" s="97" t="s">
        <v>137</v>
      </c>
      <c r="C210" s="6">
        <f>'форма 1'!I210</f>
        <v>3856.4</v>
      </c>
      <c r="D210" s="7">
        <f>'форма 1'!N210</f>
        <v>228</v>
      </c>
      <c r="E210" s="8">
        <v>0</v>
      </c>
      <c r="F210" s="8">
        <v>0</v>
      </c>
      <c r="G210" s="8">
        <v>0</v>
      </c>
      <c r="H210" s="8">
        <v>1</v>
      </c>
      <c r="I210" s="8">
        <f t="shared" si="21"/>
        <v>1</v>
      </c>
      <c r="J210" s="9">
        <v>0</v>
      </c>
      <c r="K210" s="9">
        <v>0</v>
      </c>
      <c r="L210" s="9">
        <v>0</v>
      </c>
      <c r="M210" s="9">
        <f>'форма 1'!O210</f>
        <v>1278809.1399999999</v>
      </c>
      <c r="N210" s="11">
        <f t="shared" si="17"/>
        <v>1278809.1399999999</v>
      </c>
    </row>
    <row r="211" spans="1:14" hidden="1" x14ac:dyDescent="0.25">
      <c r="A211" s="96">
        <f t="shared" ref="A211:A249" si="22">A210+1</f>
        <v>112</v>
      </c>
      <c r="B211" s="97" t="s">
        <v>705</v>
      </c>
      <c r="C211" s="6">
        <f>'форма 1'!I211</f>
        <v>389.3</v>
      </c>
      <c r="D211" s="7">
        <f>'форма 1'!N211</f>
        <v>14</v>
      </c>
      <c r="E211" s="8">
        <v>0</v>
      </c>
      <c r="F211" s="8">
        <v>0</v>
      </c>
      <c r="G211" s="8">
        <v>0</v>
      </c>
      <c r="H211" s="8">
        <v>1</v>
      </c>
      <c r="I211" s="8">
        <f t="shared" si="21"/>
        <v>1</v>
      </c>
      <c r="J211" s="9">
        <v>0</v>
      </c>
      <c r="K211" s="9">
        <v>0</v>
      </c>
      <c r="L211" s="9">
        <v>0</v>
      </c>
      <c r="M211" s="9">
        <f>'форма 1'!O211</f>
        <v>2437896.25</v>
      </c>
      <c r="N211" s="11">
        <f t="shared" si="17"/>
        <v>2437896.25</v>
      </c>
    </row>
    <row r="212" spans="1:14" hidden="1" x14ac:dyDescent="0.25">
      <c r="A212" s="96">
        <f t="shared" si="22"/>
        <v>113</v>
      </c>
      <c r="B212" s="94" t="s">
        <v>706</v>
      </c>
      <c r="C212" s="6">
        <f>'форма 1'!I212</f>
        <v>477.2</v>
      </c>
      <c r="D212" s="7">
        <f>'форма 1'!N212</f>
        <v>23</v>
      </c>
      <c r="E212" s="8">
        <v>0</v>
      </c>
      <c r="F212" s="8">
        <v>0</v>
      </c>
      <c r="G212" s="8">
        <v>0</v>
      </c>
      <c r="H212" s="8">
        <v>1</v>
      </c>
      <c r="I212" s="8">
        <f t="shared" si="21"/>
        <v>1</v>
      </c>
      <c r="J212" s="9">
        <v>0</v>
      </c>
      <c r="K212" s="9">
        <v>0</v>
      </c>
      <c r="L212" s="9">
        <v>0</v>
      </c>
      <c r="M212" s="9">
        <f>'форма 1'!O212</f>
        <v>2902809.23</v>
      </c>
      <c r="N212" s="11">
        <f t="shared" si="17"/>
        <v>2902809.23</v>
      </c>
    </row>
    <row r="213" spans="1:14" hidden="1" x14ac:dyDescent="0.25">
      <c r="A213" s="96">
        <f t="shared" si="22"/>
        <v>114</v>
      </c>
      <c r="B213" s="94" t="s">
        <v>707</v>
      </c>
      <c r="C213" s="6">
        <f>'форма 1'!I213</f>
        <v>478</v>
      </c>
      <c r="D213" s="7">
        <f>'форма 1'!N213</f>
        <v>16</v>
      </c>
      <c r="E213" s="8">
        <v>0</v>
      </c>
      <c r="F213" s="8">
        <v>0</v>
      </c>
      <c r="G213" s="8">
        <v>0</v>
      </c>
      <c r="H213" s="8">
        <v>1</v>
      </c>
      <c r="I213" s="8">
        <f t="shared" si="21"/>
        <v>1</v>
      </c>
      <c r="J213" s="9">
        <v>0</v>
      </c>
      <c r="K213" s="9">
        <v>0</v>
      </c>
      <c r="L213" s="9">
        <v>0</v>
      </c>
      <c r="M213" s="9">
        <f>'форма 1'!O213</f>
        <v>2908407.66</v>
      </c>
      <c r="N213" s="11">
        <f t="shared" si="17"/>
        <v>2908407.66</v>
      </c>
    </row>
    <row r="214" spans="1:14" hidden="1" x14ac:dyDescent="0.25">
      <c r="A214" s="96">
        <f t="shared" si="22"/>
        <v>115</v>
      </c>
      <c r="B214" s="94" t="s">
        <v>708</v>
      </c>
      <c r="C214" s="6">
        <f>'форма 1'!I214</f>
        <v>484.7</v>
      </c>
      <c r="D214" s="7">
        <f>'форма 1'!N214</f>
        <v>21</v>
      </c>
      <c r="E214" s="8">
        <v>0</v>
      </c>
      <c r="F214" s="8">
        <v>0</v>
      </c>
      <c r="G214" s="8">
        <v>0</v>
      </c>
      <c r="H214" s="8">
        <v>1</v>
      </c>
      <c r="I214" s="8">
        <f t="shared" si="21"/>
        <v>1</v>
      </c>
      <c r="J214" s="9">
        <v>0</v>
      </c>
      <c r="K214" s="9">
        <v>0</v>
      </c>
      <c r="L214" s="9">
        <v>0</v>
      </c>
      <c r="M214" s="9">
        <f>'форма 1'!O214</f>
        <v>2956634.49</v>
      </c>
      <c r="N214" s="11">
        <f t="shared" si="17"/>
        <v>2956634.49</v>
      </c>
    </row>
    <row r="215" spans="1:14" hidden="1" x14ac:dyDescent="0.25">
      <c r="A215" s="96">
        <f t="shared" si="22"/>
        <v>116</v>
      </c>
      <c r="B215" s="94" t="s">
        <v>138</v>
      </c>
      <c r="C215" s="6">
        <f>'форма 1'!I215</f>
        <v>4547.16</v>
      </c>
      <c r="D215" s="7">
        <f>'форма 1'!N215</f>
        <v>143</v>
      </c>
      <c r="E215" s="8">
        <v>0</v>
      </c>
      <c r="F215" s="8">
        <v>0</v>
      </c>
      <c r="G215" s="8">
        <v>0</v>
      </c>
      <c r="H215" s="8">
        <v>1</v>
      </c>
      <c r="I215" s="8">
        <f t="shared" si="21"/>
        <v>1</v>
      </c>
      <c r="J215" s="9">
        <v>0</v>
      </c>
      <c r="K215" s="9">
        <v>0</v>
      </c>
      <c r="L215" s="9">
        <v>0</v>
      </c>
      <c r="M215" s="9">
        <f>'форма 1'!O215</f>
        <v>5659383.2400000002</v>
      </c>
      <c r="N215" s="11">
        <f t="shared" si="17"/>
        <v>5659383.2400000002</v>
      </c>
    </row>
    <row r="216" spans="1:14" hidden="1" x14ac:dyDescent="0.25">
      <c r="A216" s="96">
        <f t="shared" si="22"/>
        <v>117</v>
      </c>
      <c r="B216" s="94" t="s">
        <v>709</v>
      </c>
      <c r="C216" s="6">
        <f>'форма 1'!I216</f>
        <v>3550.25</v>
      </c>
      <c r="D216" s="7">
        <f>'форма 1'!N216</f>
        <v>135</v>
      </c>
      <c r="E216" s="8">
        <v>0</v>
      </c>
      <c r="F216" s="8">
        <v>0</v>
      </c>
      <c r="G216" s="8">
        <v>0</v>
      </c>
      <c r="H216" s="8">
        <v>1</v>
      </c>
      <c r="I216" s="8">
        <f t="shared" si="21"/>
        <v>1</v>
      </c>
      <c r="J216" s="9">
        <v>0</v>
      </c>
      <c r="K216" s="9">
        <v>0</v>
      </c>
      <c r="L216" s="9">
        <v>0</v>
      </c>
      <c r="M216" s="9">
        <f>'форма 1'!O216</f>
        <v>11682799.949999999</v>
      </c>
      <c r="N216" s="11">
        <f t="shared" si="17"/>
        <v>11682799.949999999</v>
      </c>
    </row>
    <row r="217" spans="1:14" hidden="1" x14ac:dyDescent="0.25">
      <c r="A217" s="96">
        <f t="shared" si="22"/>
        <v>118</v>
      </c>
      <c r="B217" s="94" t="s">
        <v>139</v>
      </c>
      <c r="C217" s="6">
        <f>'форма 1'!I217</f>
        <v>3388.6</v>
      </c>
      <c r="D217" s="7">
        <f>'форма 1'!N217</f>
        <v>143</v>
      </c>
      <c r="E217" s="8">
        <v>0</v>
      </c>
      <c r="F217" s="8">
        <v>0</v>
      </c>
      <c r="G217" s="8">
        <v>0</v>
      </c>
      <c r="H217" s="8">
        <v>1</v>
      </c>
      <c r="I217" s="8">
        <f t="shared" si="21"/>
        <v>1</v>
      </c>
      <c r="J217" s="9">
        <v>0</v>
      </c>
      <c r="K217" s="9">
        <v>0</v>
      </c>
      <c r="L217" s="9">
        <v>0</v>
      </c>
      <c r="M217" s="9">
        <f>'форма 1'!O217</f>
        <v>6302631.5199999996</v>
      </c>
      <c r="N217" s="11">
        <f t="shared" si="17"/>
        <v>6302631.5199999996</v>
      </c>
    </row>
    <row r="218" spans="1:14" hidden="1" x14ac:dyDescent="0.25">
      <c r="A218" s="96">
        <f t="shared" si="22"/>
        <v>119</v>
      </c>
      <c r="B218" s="94" t="s">
        <v>140</v>
      </c>
      <c r="C218" s="6">
        <f>'форма 1'!I218</f>
        <v>2781.13</v>
      </c>
      <c r="D218" s="7">
        <f>'форма 1'!N218</f>
        <v>117</v>
      </c>
      <c r="E218" s="8">
        <v>0</v>
      </c>
      <c r="F218" s="8">
        <v>0</v>
      </c>
      <c r="G218" s="8">
        <v>0</v>
      </c>
      <c r="H218" s="8">
        <v>1</v>
      </c>
      <c r="I218" s="8">
        <f t="shared" si="21"/>
        <v>1</v>
      </c>
      <c r="J218" s="9">
        <v>0</v>
      </c>
      <c r="K218" s="9">
        <v>0</v>
      </c>
      <c r="L218" s="9">
        <v>0</v>
      </c>
      <c r="M218" s="9">
        <f>'форма 1'!O218</f>
        <v>5358741.24</v>
      </c>
      <c r="N218" s="11">
        <f t="shared" si="17"/>
        <v>5358741.24</v>
      </c>
    </row>
    <row r="219" spans="1:14" hidden="1" x14ac:dyDescent="0.25">
      <c r="A219" s="96">
        <f t="shared" si="22"/>
        <v>120</v>
      </c>
      <c r="B219" s="94" t="s">
        <v>141</v>
      </c>
      <c r="C219" s="6">
        <f>'форма 1'!I219</f>
        <v>5213.76</v>
      </c>
      <c r="D219" s="7">
        <f>'форма 1'!N219</f>
        <v>118</v>
      </c>
      <c r="E219" s="8">
        <v>0</v>
      </c>
      <c r="F219" s="8">
        <v>0</v>
      </c>
      <c r="G219" s="8">
        <v>0</v>
      </c>
      <c r="H219" s="8">
        <v>1</v>
      </c>
      <c r="I219" s="8">
        <f t="shared" si="21"/>
        <v>1</v>
      </c>
      <c r="J219" s="9">
        <v>0</v>
      </c>
      <c r="K219" s="9">
        <v>0</v>
      </c>
      <c r="L219" s="9">
        <v>0</v>
      </c>
      <c r="M219" s="9">
        <f>'форма 1'!O219</f>
        <v>4728649.0999999996</v>
      </c>
      <c r="N219" s="11">
        <f t="shared" si="17"/>
        <v>4728649.0999999996</v>
      </c>
    </row>
    <row r="220" spans="1:14" hidden="1" x14ac:dyDescent="0.25">
      <c r="A220" s="96">
        <f t="shared" si="22"/>
        <v>121</v>
      </c>
      <c r="B220" s="94" t="s">
        <v>142</v>
      </c>
      <c r="C220" s="6">
        <f>'форма 1'!I220</f>
        <v>7775.3</v>
      </c>
      <c r="D220" s="7">
        <f>'форма 1'!N220</f>
        <v>275</v>
      </c>
      <c r="E220" s="8">
        <v>0</v>
      </c>
      <c r="F220" s="8">
        <v>0</v>
      </c>
      <c r="G220" s="8">
        <v>0</v>
      </c>
      <c r="H220" s="8">
        <v>1</v>
      </c>
      <c r="I220" s="8">
        <f t="shared" si="21"/>
        <v>1</v>
      </c>
      <c r="J220" s="9">
        <v>0</v>
      </c>
      <c r="K220" s="9">
        <v>0</v>
      </c>
      <c r="L220" s="9">
        <v>0</v>
      </c>
      <c r="M220" s="9">
        <f>'форма 1'!O220</f>
        <v>5235856.9400000004</v>
      </c>
      <c r="N220" s="11">
        <f t="shared" si="17"/>
        <v>5235856.9400000004</v>
      </c>
    </row>
    <row r="221" spans="1:14" hidden="1" x14ac:dyDescent="0.25">
      <c r="A221" s="96">
        <f t="shared" si="22"/>
        <v>122</v>
      </c>
      <c r="B221" s="94" t="s">
        <v>143</v>
      </c>
      <c r="C221" s="6">
        <f>'форма 1'!I221</f>
        <v>12899.3</v>
      </c>
      <c r="D221" s="7">
        <f>'форма 1'!N221</f>
        <v>436</v>
      </c>
      <c r="E221" s="8">
        <v>0</v>
      </c>
      <c r="F221" s="8">
        <v>0</v>
      </c>
      <c r="G221" s="8">
        <v>0</v>
      </c>
      <c r="H221" s="8">
        <v>1</v>
      </c>
      <c r="I221" s="8">
        <f t="shared" si="21"/>
        <v>1</v>
      </c>
      <c r="J221" s="9">
        <v>0</v>
      </c>
      <c r="K221" s="9">
        <v>0</v>
      </c>
      <c r="L221" s="9">
        <v>0</v>
      </c>
      <c r="M221" s="9">
        <f>'форма 1'!O221</f>
        <v>15831700.02</v>
      </c>
      <c r="N221" s="11">
        <f t="shared" si="17"/>
        <v>15831700.02</v>
      </c>
    </row>
    <row r="222" spans="1:14" hidden="1" x14ac:dyDescent="0.25">
      <c r="A222" s="96">
        <f t="shared" si="22"/>
        <v>123</v>
      </c>
      <c r="B222" s="94" t="s">
        <v>144</v>
      </c>
      <c r="C222" s="6">
        <f>'форма 1'!I222</f>
        <v>704.9</v>
      </c>
      <c r="D222" s="7">
        <f>'форма 1'!N222</f>
        <v>28</v>
      </c>
      <c r="E222" s="8">
        <v>0</v>
      </c>
      <c r="F222" s="8">
        <v>0</v>
      </c>
      <c r="G222" s="8">
        <v>0</v>
      </c>
      <c r="H222" s="8">
        <v>1</v>
      </c>
      <c r="I222" s="8">
        <f t="shared" si="21"/>
        <v>1</v>
      </c>
      <c r="J222" s="9">
        <v>0</v>
      </c>
      <c r="K222" s="9">
        <v>0</v>
      </c>
      <c r="L222" s="9">
        <v>0</v>
      </c>
      <c r="M222" s="9">
        <f>'форма 1'!O222</f>
        <v>3703522.38</v>
      </c>
      <c r="N222" s="11">
        <f t="shared" si="17"/>
        <v>3703522.38</v>
      </c>
    </row>
    <row r="223" spans="1:14" hidden="1" x14ac:dyDescent="0.25">
      <c r="A223" s="96">
        <f t="shared" si="22"/>
        <v>124</v>
      </c>
      <c r="B223" s="94" t="s">
        <v>145</v>
      </c>
      <c r="C223" s="6">
        <f>'форма 1'!I223</f>
        <v>786.12</v>
      </c>
      <c r="D223" s="7">
        <f>'форма 1'!N223</f>
        <v>31</v>
      </c>
      <c r="E223" s="8">
        <v>0</v>
      </c>
      <c r="F223" s="8">
        <v>0</v>
      </c>
      <c r="G223" s="8">
        <v>0</v>
      </c>
      <c r="H223" s="8">
        <v>1</v>
      </c>
      <c r="I223" s="8">
        <f t="shared" si="21"/>
        <v>1</v>
      </c>
      <c r="J223" s="9">
        <v>0</v>
      </c>
      <c r="K223" s="9">
        <v>0</v>
      </c>
      <c r="L223" s="9">
        <v>0</v>
      </c>
      <c r="M223" s="9">
        <f>'форма 1'!O223</f>
        <v>3611023.89</v>
      </c>
      <c r="N223" s="11">
        <f t="shared" si="17"/>
        <v>3611023.89</v>
      </c>
    </row>
    <row r="224" spans="1:14" hidden="1" x14ac:dyDescent="0.25">
      <c r="A224" s="96">
        <f t="shared" si="22"/>
        <v>125</v>
      </c>
      <c r="B224" s="94" t="s">
        <v>710</v>
      </c>
      <c r="C224" s="6">
        <f>'форма 1'!I224</f>
        <v>2670.7</v>
      </c>
      <c r="D224" s="7">
        <f>'форма 1'!N224</f>
        <v>145</v>
      </c>
      <c r="E224" s="8">
        <v>0</v>
      </c>
      <c r="F224" s="8">
        <v>0</v>
      </c>
      <c r="G224" s="8">
        <v>0</v>
      </c>
      <c r="H224" s="8">
        <v>1</v>
      </c>
      <c r="I224" s="8">
        <f t="shared" si="21"/>
        <v>1</v>
      </c>
      <c r="J224" s="9">
        <v>0</v>
      </c>
      <c r="K224" s="9">
        <v>0</v>
      </c>
      <c r="L224" s="9">
        <v>0</v>
      </c>
      <c r="M224" s="9">
        <f>'форма 1'!O224</f>
        <v>9095.5</v>
      </c>
      <c r="N224" s="11">
        <f t="shared" si="17"/>
        <v>9095.5</v>
      </c>
    </row>
    <row r="225" spans="1:14" hidden="1" x14ac:dyDescent="0.25">
      <c r="A225" s="96">
        <f t="shared" si="22"/>
        <v>126</v>
      </c>
      <c r="B225" s="94" t="s">
        <v>146</v>
      </c>
      <c r="C225" s="6">
        <f>'форма 1'!I225</f>
        <v>1115.6400000000001</v>
      </c>
      <c r="D225" s="7">
        <f>'форма 1'!N225</f>
        <v>44</v>
      </c>
      <c r="E225" s="8">
        <v>0</v>
      </c>
      <c r="F225" s="8">
        <v>0</v>
      </c>
      <c r="G225" s="8">
        <v>0</v>
      </c>
      <c r="H225" s="8">
        <v>1</v>
      </c>
      <c r="I225" s="8">
        <f t="shared" si="21"/>
        <v>1</v>
      </c>
      <c r="J225" s="9">
        <v>0</v>
      </c>
      <c r="K225" s="9">
        <v>0</v>
      </c>
      <c r="L225" s="9">
        <v>0</v>
      </c>
      <c r="M225" s="9">
        <f>'форма 1'!O225</f>
        <v>1384860.37</v>
      </c>
      <c r="N225" s="11">
        <f t="shared" si="17"/>
        <v>1384860.37</v>
      </c>
    </row>
    <row r="226" spans="1:14" hidden="1" x14ac:dyDescent="0.25">
      <c r="A226" s="96">
        <f t="shared" si="22"/>
        <v>127</v>
      </c>
      <c r="B226" s="94" t="s">
        <v>147</v>
      </c>
      <c r="C226" s="6">
        <f>'форма 1'!I226</f>
        <v>4786.8999999999996</v>
      </c>
      <c r="D226" s="7">
        <f>'форма 1'!N226</f>
        <v>345</v>
      </c>
      <c r="E226" s="8">
        <v>0</v>
      </c>
      <c r="F226" s="8">
        <v>0</v>
      </c>
      <c r="G226" s="8">
        <v>0</v>
      </c>
      <c r="H226" s="8">
        <v>1</v>
      </c>
      <c r="I226" s="8">
        <f t="shared" si="21"/>
        <v>1</v>
      </c>
      <c r="J226" s="9">
        <v>0</v>
      </c>
      <c r="K226" s="9">
        <v>0</v>
      </c>
      <c r="L226" s="9">
        <v>0</v>
      </c>
      <c r="M226" s="9">
        <f>'форма 1'!O226</f>
        <v>1144124.27</v>
      </c>
      <c r="N226" s="11">
        <f t="shared" si="17"/>
        <v>1144124.27</v>
      </c>
    </row>
    <row r="227" spans="1:14" hidden="1" x14ac:dyDescent="0.25">
      <c r="A227" s="96">
        <f t="shared" si="22"/>
        <v>128</v>
      </c>
      <c r="B227" s="94" t="s">
        <v>711</v>
      </c>
      <c r="C227" s="6">
        <f>'форма 1'!I227</f>
        <v>1423.59</v>
      </c>
      <c r="D227" s="7">
        <f>'форма 1'!N227</f>
        <v>46</v>
      </c>
      <c r="E227" s="8">
        <v>0</v>
      </c>
      <c r="F227" s="8">
        <v>0</v>
      </c>
      <c r="G227" s="8">
        <v>0</v>
      </c>
      <c r="H227" s="8">
        <v>1</v>
      </c>
      <c r="I227" s="8">
        <f t="shared" si="21"/>
        <v>1</v>
      </c>
      <c r="J227" s="9">
        <v>0</v>
      </c>
      <c r="K227" s="9">
        <v>0</v>
      </c>
      <c r="L227" s="9">
        <v>0</v>
      </c>
      <c r="M227" s="9">
        <f>'форма 1'!O227</f>
        <v>40734</v>
      </c>
      <c r="N227" s="11">
        <f t="shared" si="17"/>
        <v>40734</v>
      </c>
    </row>
    <row r="228" spans="1:14" hidden="1" x14ac:dyDescent="0.25">
      <c r="A228" s="96">
        <f t="shared" si="22"/>
        <v>129</v>
      </c>
      <c r="B228" s="94" t="s">
        <v>712</v>
      </c>
      <c r="C228" s="6">
        <f>'форма 1'!I228</f>
        <v>659.7</v>
      </c>
      <c r="D228" s="7">
        <f>'форма 1'!N228</f>
        <v>20</v>
      </c>
      <c r="E228" s="8">
        <v>0</v>
      </c>
      <c r="F228" s="8">
        <v>0</v>
      </c>
      <c r="G228" s="8">
        <v>0</v>
      </c>
      <c r="H228" s="8">
        <v>1</v>
      </c>
      <c r="I228" s="8">
        <f t="shared" si="21"/>
        <v>1</v>
      </c>
      <c r="J228" s="9">
        <v>0</v>
      </c>
      <c r="K228" s="9">
        <v>0</v>
      </c>
      <c r="L228" s="9">
        <v>0</v>
      </c>
      <c r="M228" s="9">
        <f>'форма 1'!O228</f>
        <v>163521.60000000001</v>
      </c>
      <c r="N228" s="11">
        <f t="shared" si="17"/>
        <v>163521.60000000001</v>
      </c>
    </row>
    <row r="229" spans="1:14" hidden="1" x14ac:dyDescent="0.25">
      <c r="A229" s="96">
        <f t="shared" si="22"/>
        <v>130</v>
      </c>
      <c r="B229" s="94" t="s">
        <v>148</v>
      </c>
      <c r="C229" s="6">
        <f>'форма 1'!I229</f>
        <v>680</v>
      </c>
      <c r="D229" s="7">
        <f>'форма 1'!N229</f>
        <v>42</v>
      </c>
      <c r="E229" s="8">
        <v>0</v>
      </c>
      <c r="F229" s="8">
        <v>0</v>
      </c>
      <c r="G229" s="8">
        <v>0</v>
      </c>
      <c r="H229" s="8">
        <v>1</v>
      </c>
      <c r="I229" s="8">
        <f t="shared" si="21"/>
        <v>1</v>
      </c>
      <c r="J229" s="9">
        <v>0</v>
      </c>
      <c r="K229" s="9">
        <v>0</v>
      </c>
      <c r="L229" s="9">
        <v>0</v>
      </c>
      <c r="M229" s="9">
        <f>'форма 1'!O229</f>
        <v>3723547.27</v>
      </c>
      <c r="N229" s="11">
        <f t="shared" si="17"/>
        <v>3723547.27</v>
      </c>
    </row>
    <row r="230" spans="1:14" hidden="1" x14ac:dyDescent="0.25">
      <c r="A230" s="96">
        <f t="shared" si="22"/>
        <v>131</v>
      </c>
      <c r="B230" s="94" t="s">
        <v>713</v>
      </c>
      <c r="C230" s="6">
        <f>'форма 1'!I230</f>
        <v>1506.5</v>
      </c>
      <c r="D230" s="7">
        <f>'форма 1'!N230</f>
        <v>36</v>
      </c>
      <c r="E230" s="8">
        <v>0</v>
      </c>
      <c r="F230" s="8">
        <v>0</v>
      </c>
      <c r="G230" s="8">
        <v>0</v>
      </c>
      <c r="H230" s="8">
        <v>1</v>
      </c>
      <c r="I230" s="8">
        <f t="shared" si="21"/>
        <v>1</v>
      </c>
      <c r="J230" s="9">
        <v>0</v>
      </c>
      <c r="K230" s="9">
        <v>0</v>
      </c>
      <c r="L230" s="9">
        <v>0</v>
      </c>
      <c r="M230" s="9">
        <f>'форма 1'!O230</f>
        <v>6838035.7000000002</v>
      </c>
      <c r="N230" s="11">
        <f t="shared" si="17"/>
        <v>6838035.7000000002</v>
      </c>
    </row>
    <row r="231" spans="1:14" hidden="1" x14ac:dyDescent="0.25">
      <c r="A231" s="96">
        <f t="shared" si="22"/>
        <v>132</v>
      </c>
      <c r="B231" s="94" t="s">
        <v>714</v>
      </c>
      <c r="C231" s="6">
        <f>'форма 1'!I231</f>
        <v>906.2</v>
      </c>
      <c r="D231" s="7">
        <f>'форма 1'!N231</f>
        <v>55</v>
      </c>
      <c r="E231" s="8">
        <v>0</v>
      </c>
      <c r="F231" s="8">
        <v>0</v>
      </c>
      <c r="G231" s="8">
        <v>0</v>
      </c>
      <c r="H231" s="8">
        <v>1</v>
      </c>
      <c r="I231" s="8">
        <f t="shared" si="21"/>
        <v>1</v>
      </c>
      <c r="J231" s="9">
        <v>0</v>
      </c>
      <c r="K231" s="9">
        <v>0</v>
      </c>
      <c r="L231" s="9">
        <v>0</v>
      </c>
      <c r="M231" s="9">
        <f>'форма 1'!O231</f>
        <v>224376.8</v>
      </c>
      <c r="N231" s="11">
        <f t="shared" ref="N231:N249" si="23">M231</f>
        <v>224376.8</v>
      </c>
    </row>
    <row r="232" spans="1:14" hidden="1" x14ac:dyDescent="0.25">
      <c r="A232" s="96">
        <f t="shared" si="22"/>
        <v>133</v>
      </c>
      <c r="B232" s="94" t="s">
        <v>149</v>
      </c>
      <c r="C232" s="6">
        <f>'форма 1'!I232</f>
        <v>4037.3</v>
      </c>
      <c r="D232" s="7">
        <f>'форма 1'!N232</f>
        <v>182</v>
      </c>
      <c r="E232" s="8">
        <v>0</v>
      </c>
      <c r="F232" s="8">
        <v>0</v>
      </c>
      <c r="G232" s="8">
        <v>0</v>
      </c>
      <c r="H232" s="8">
        <v>1</v>
      </c>
      <c r="I232" s="8">
        <f t="shared" si="21"/>
        <v>1</v>
      </c>
      <c r="J232" s="9">
        <v>0</v>
      </c>
      <c r="K232" s="9">
        <v>0</v>
      </c>
      <c r="L232" s="9">
        <v>0</v>
      </c>
      <c r="M232" s="9">
        <f>'форма 1'!O232</f>
        <v>2485147.98</v>
      </c>
      <c r="N232" s="11">
        <f t="shared" si="23"/>
        <v>2485147.98</v>
      </c>
    </row>
    <row r="233" spans="1:14" hidden="1" x14ac:dyDescent="0.25">
      <c r="A233" s="96">
        <f t="shared" si="22"/>
        <v>134</v>
      </c>
      <c r="B233" s="94" t="s">
        <v>150</v>
      </c>
      <c r="C233" s="6">
        <f>'форма 1'!I233</f>
        <v>5244.7</v>
      </c>
      <c r="D233" s="7">
        <f>'форма 1'!N233</f>
        <v>159</v>
      </c>
      <c r="E233" s="8">
        <v>0</v>
      </c>
      <c r="F233" s="8">
        <v>0</v>
      </c>
      <c r="G233" s="8">
        <v>0</v>
      </c>
      <c r="H233" s="8">
        <v>1</v>
      </c>
      <c r="I233" s="8">
        <f t="shared" si="21"/>
        <v>1</v>
      </c>
      <c r="J233" s="9">
        <v>0</v>
      </c>
      <c r="K233" s="9">
        <v>0</v>
      </c>
      <c r="L233" s="9">
        <v>0</v>
      </c>
      <c r="M233" s="9">
        <f>'форма 1'!O233</f>
        <v>7441013.7199999997</v>
      </c>
      <c r="N233" s="11">
        <f t="shared" si="23"/>
        <v>7441013.7199999997</v>
      </c>
    </row>
    <row r="234" spans="1:14" hidden="1" x14ac:dyDescent="0.25">
      <c r="A234" s="96">
        <f t="shared" si="22"/>
        <v>135</v>
      </c>
      <c r="B234" s="94" t="s">
        <v>151</v>
      </c>
      <c r="C234" s="6">
        <f>'форма 1'!I234</f>
        <v>643.9</v>
      </c>
      <c r="D234" s="7">
        <f>'форма 1'!N234</f>
        <v>35</v>
      </c>
      <c r="E234" s="8">
        <v>0</v>
      </c>
      <c r="F234" s="8">
        <v>0</v>
      </c>
      <c r="G234" s="8">
        <v>0</v>
      </c>
      <c r="H234" s="8">
        <v>1</v>
      </c>
      <c r="I234" s="8">
        <f t="shared" si="21"/>
        <v>1</v>
      </c>
      <c r="J234" s="9">
        <v>0</v>
      </c>
      <c r="K234" s="9">
        <v>0</v>
      </c>
      <c r="L234" s="9">
        <v>0</v>
      </c>
      <c r="M234" s="9">
        <f>'форма 1'!O234</f>
        <v>3381930.02</v>
      </c>
      <c r="N234" s="11">
        <f t="shared" si="23"/>
        <v>3381930.02</v>
      </c>
    </row>
    <row r="235" spans="1:14" hidden="1" x14ac:dyDescent="0.25">
      <c r="A235" s="96">
        <f t="shared" si="22"/>
        <v>136</v>
      </c>
      <c r="B235" s="94" t="s">
        <v>152</v>
      </c>
      <c r="C235" s="6">
        <f>'форма 1'!I235</f>
        <v>754.5</v>
      </c>
      <c r="D235" s="7">
        <f>'форма 1'!N235</f>
        <v>32</v>
      </c>
      <c r="E235" s="8">
        <v>0</v>
      </c>
      <c r="F235" s="8">
        <v>0</v>
      </c>
      <c r="G235" s="8">
        <v>0</v>
      </c>
      <c r="H235" s="8">
        <v>1</v>
      </c>
      <c r="I235" s="8">
        <f t="shared" si="21"/>
        <v>1</v>
      </c>
      <c r="J235" s="9">
        <v>0</v>
      </c>
      <c r="K235" s="9">
        <v>0</v>
      </c>
      <c r="L235" s="9">
        <v>0</v>
      </c>
      <c r="M235" s="9">
        <f>'форма 1'!O235</f>
        <v>3482901.22</v>
      </c>
      <c r="N235" s="11">
        <f t="shared" si="23"/>
        <v>3482901.22</v>
      </c>
    </row>
    <row r="236" spans="1:14" hidden="1" x14ac:dyDescent="0.25">
      <c r="A236" s="96">
        <f t="shared" si="22"/>
        <v>137</v>
      </c>
      <c r="B236" s="94" t="s">
        <v>153</v>
      </c>
      <c r="C236" s="6">
        <f>'форма 1'!I236</f>
        <v>737.6</v>
      </c>
      <c r="D236" s="7">
        <f>'форма 1'!N236</f>
        <v>28</v>
      </c>
      <c r="E236" s="8">
        <v>0</v>
      </c>
      <c r="F236" s="8">
        <v>0</v>
      </c>
      <c r="G236" s="8">
        <v>0</v>
      </c>
      <c r="H236" s="8">
        <v>1</v>
      </c>
      <c r="I236" s="8">
        <f t="shared" si="21"/>
        <v>1</v>
      </c>
      <c r="J236" s="9">
        <v>0</v>
      </c>
      <c r="K236" s="9">
        <v>0</v>
      </c>
      <c r="L236" s="9">
        <v>0</v>
      </c>
      <c r="M236" s="9">
        <f>'форма 1'!O236</f>
        <v>2444270.0699999998</v>
      </c>
      <c r="N236" s="11">
        <f t="shared" si="23"/>
        <v>2444270.0699999998</v>
      </c>
    </row>
    <row r="237" spans="1:14" hidden="1" x14ac:dyDescent="0.25">
      <c r="A237" s="96">
        <f t="shared" si="22"/>
        <v>138</v>
      </c>
      <c r="B237" s="94" t="s">
        <v>154</v>
      </c>
      <c r="C237" s="6">
        <f>'форма 1'!I237</f>
        <v>760.7</v>
      </c>
      <c r="D237" s="7">
        <f>'форма 1'!N237</f>
        <v>57</v>
      </c>
      <c r="E237" s="8">
        <v>0</v>
      </c>
      <c r="F237" s="8">
        <v>0</v>
      </c>
      <c r="G237" s="8">
        <v>0</v>
      </c>
      <c r="H237" s="8">
        <v>1</v>
      </c>
      <c r="I237" s="8">
        <f t="shared" si="21"/>
        <v>1</v>
      </c>
      <c r="J237" s="9">
        <v>0</v>
      </c>
      <c r="K237" s="9">
        <v>0</v>
      </c>
      <c r="L237" s="9">
        <v>0</v>
      </c>
      <c r="M237" s="9">
        <f>'форма 1'!O237</f>
        <v>2244824.04</v>
      </c>
      <c r="N237" s="11">
        <f t="shared" si="23"/>
        <v>2244824.04</v>
      </c>
    </row>
    <row r="238" spans="1:14" hidden="1" x14ac:dyDescent="0.25">
      <c r="A238" s="96">
        <f t="shared" si="22"/>
        <v>139</v>
      </c>
      <c r="B238" s="94" t="s">
        <v>155</v>
      </c>
      <c r="C238" s="6">
        <f>'форма 1'!I238</f>
        <v>673.3</v>
      </c>
      <c r="D238" s="7">
        <f>'форма 1'!N238</f>
        <v>39</v>
      </c>
      <c r="E238" s="8">
        <v>0</v>
      </c>
      <c r="F238" s="8">
        <v>0</v>
      </c>
      <c r="G238" s="8">
        <v>0</v>
      </c>
      <c r="H238" s="8">
        <v>1</v>
      </c>
      <c r="I238" s="8">
        <f t="shared" si="21"/>
        <v>1</v>
      </c>
      <c r="J238" s="9">
        <v>0</v>
      </c>
      <c r="K238" s="9">
        <v>0</v>
      </c>
      <c r="L238" s="9">
        <v>0</v>
      </c>
      <c r="M238" s="9">
        <f>'форма 1'!O238</f>
        <v>2439910.71</v>
      </c>
      <c r="N238" s="11">
        <f t="shared" si="23"/>
        <v>2439910.71</v>
      </c>
    </row>
    <row r="239" spans="1:14" hidden="1" x14ac:dyDescent="0.25">
      <c r="A239" s="96">
        <f t="shared" si="22"/>
        <v>140</v>
      </c>
      <c r="B239" s="94" t="s">
        <v>156</v>
      </c>
      <c r="C239" s="6">
        <f>'форма 1'!I239</f>
        <v>671.2</v>
      </c>
      <c r="D239" s="7">
        <f>'форма 1'!N239</f>
        <v>41</v>
      </c>
      <c r="E239" s="8">
        <v>0</v>
      </c>
      <c r="F239" s="8">
        <v>0</v>
      </c>
      <c r="G239" s="8">
        <v>0</v>
      </c>
      <c r="H239" s="8">
        <v>1</v>
      </c>
      <c r="I239" s="8">
        <f t="shared" si="21"/>
        <v>1</v>
      </c>
      <c r="J239" s="9">
        <v>0</v>
      </c>
      <c r="K239" s="9">
        <v>0</v>
      </c>
      <c r="L239" s="9">
        <v>0</v>
      </c>
      <c r="M239" s="9">
        <f>'форма 1'!O239</f>
        <v>2296736.65</v>
      </c>
      <c r="N239" s="11">
        <f t="shared" si="23"/>
        <v>2296736.65</v>
      </c>
    </row>
    <row r="240" spans="1:14" hidden="1" x14ac:dyDescent="0.25">
      <c r="A240" s="96">
        <f t="shared" si="22"/>
        <v>141</v>
      </c>
      <c r="B240" s="94" t="s">
        <v>392</v>
      </c>
      <c r="C240" s="6">
        <f>'форма 1'!I240</f>
        <v>710.3</v>
      </c>
      <c r="D240" s="7">
        <f>'форма 1'!N240</f>
        <v>33</v>
      </c>
      <c r="E240" s="8">
        <v>0</v>
      </c>
      <c r="F240" s="8">
        <v>0</v>
      </c>
      <c r="G240" s="8">
        <v>0</v>
      </c>
      <c r="H240" s="8">
        <v>1</v>
      </c>
      <c r="I240" s="8">
        <f t="shared" si="21"/>
        <v>1</v>
      </c>
      <c r="J240" s="9">
        <v>0</v>
      </c>
      <c r="K240" s="9">
        <v>0</v>
      </c>
      <c r="L240" s="9">
        <v>0</v>
      </c>
      <c r="M240" s="9">
        <f>'форма 1'!O240</f>
        <v>3060128.41</v>
      </c>
      <c r="N240" s="11">
        <f t="shared" si="23"/>
        <v>3060128.41</v>
      </c>
    </row>
    <row r="241" spans="1:14" hidden="1" x14ac:dyDescent="0.25">
      <c r="A241" s="96">
        <f>A240+1</f>
        <v>142</v>
      </c>
      <c r="B241" s="94" t="s">
        <v>826</v>
      </c>
      <c r="C241" s="6">
        <f>'форма 1'!I241</f>
        <v>4939.5</v>
      </c>
      <c r="D241" s="7">
        <f>'форма 1'!N241</f>
        <v>201</v>
      </c>
      <c r="E241" s="8">
        <v>0</v>
      </c>
      <c r="F241" s="8">
        <v>0</v>
      </c>
      <c r="G241" s="8">
        <v>0</v>
      </c>
      <c r="H241" s="8">
        <v>1</v>
      </c>
      <c r="I241" s="8">
        <f>H241</f>
        <v>1</v>
      </c>
      <c r="J241" s="9">
        <v>0</v>
      </c>
      <c r="K241" s="9">
        <v>0</v>
      </c>
      <c r="L241" s="9">
        <v>0</v>
      </c>
      <c r="M241" s="9">
        <f>'форма 1'!O241</f>
        <v>1747806.14</v>
      </c>
      <c r="N241" s="11">
        <f>M241</f>
        <v>1747806.14</v>
      </c>
    </row>
    <row r="242" spans="1:14" hidden="1" x14ac:dyDescent="0.25">
      <c r="A242" s="96">
        <f>A241+1</f>
        <v>143</v>
      </c>
      <c r="B242" s="94" t="s">
        <v>157</v>
      </c>
      <c r="C242" s="6">
        <f>'форма 1'!I242</f>
        <v>4687.4399999999996</v>
      </c>
      <c r="D242" s="7">
        <f>'форма 1'!N242</f>
        <v>105</v>
      </c>
      <c r="E242" s="8">
        <v>0</v>
      </c>
      <c r="F242" s="8">
        <v>0</v>
      </c>
      <c r="G242" s="8">
        <v>0</v>
      </c>
      <c r="H242" s="8">
        <v>1</v>
      </c>
      <c r="I242" s="8">
        <f>H242</f>
        <v>1</v>
      </c>
      <c r="J242" s="9">
        <v>0</v>
      </c>
      <c r="K242" s="9">
        <v>0</v>
      </c>
      <c r="L242" s="9">
        <v>0</v>
      </c>
      <c r="M242" s="9">
        <f>'форма 1'!O242</f>
        <v>5058114.8099999996</v>
      </c>
      <c r="N242" s="11">
        <f>M242</f>
        <v>5058114.8099999996</v>
      </c>
    </row>
    <row r="243" spans="1:14" hidden="1" x14ac:dyDescent="0.25">
      <c r="A243" s="96">
        <f>A242+1</f>
        <v>144</v>
      </c>
      <c r="B243" s="94" t="s">
        <v>736</v>
      </c>
      <c r="C243" s="6">
        <f>'форма 1'!I243</f>
        <v>13798.7</v>
      </c>
      <c r="D243" s="7">
        <f>'форма 1'!N243</f>
        <v>618</v>
      </c>
      <c r="E243" s="8">
        <v>0</v>
      </c>
      <c r="F243" s="8">
        <v>0</v>
      </c>
      <c r="G243" s="8">
        <v>0</v>
      </c>
      <c r="H243" s="8">
        <v>1</v>
      </c>
      <c r="I243" s="8">
        <f>H243</f>
        <v>1</v>
      </c>
      <c r="J243" s="9">
        <v>0</v>
      </c>
      <c r="K243" s="9">
        <v>0</v>
      </c>
      <c r="L243" s="9">
        <v>0</v>
      </c>
      <c r="M243" s="9">
        <f>'форма 1'!O243</f>
        <v>5236176</v>
      </c>
      <c r="N243" s="11">
        <f>M243</f>
        <v>5236176</v>
      </c>
    </row>
    <row r="244" spans="1:14" hidden="1" x14ac:dyDescent="0.25">
      <c r="A244" s="96">
        <f>A243+1</f>
        <v>145</v>
      </c>
      <c r="B244" s="94" t="s">
        <v>158</v>
      </c>
      <c r="C244" s="6">
        <f>'форма 1'!I244</f>
        <v>687.8</v>
      </c>
      <c r="D244" s="7">
        <f>'форма 1'!N244</f>
        <v>27</v>
      </c>
      <c r="E244" s="8">
        <v>0</v>
      </c>
      <c r="F244" s="8">
        <v>0</v>
      </c>
      <c r="G244" s="8">
        <v>0</v>
      </c>
      <c r="H244" s="8">
        <v>1</v>
      </c>
      <c r="I244" s="8">
        <f>H244</f>
        <v>1</v>
      </c>
      <c r="J244" s="9">
        <v>0</v>
      </c>
      <c r="K244" s="9">
        <v>0</v>
      </c>
      <c r="L244" s="9">
        <v>0</v>
      </c>
      <c r="M244" s="9">
        <f>'форма 1'!O244</f>
        <v>2898530.05</v>
      </c>
      <c r="N244" s="11">
        <f>M244</f>
        <v>2898530.05</v>
      </c>
    </row>
    <row r="245" spans="1:14" hidden="1" x14ac:dyDescent="0.25">
      <c r="A245" s="96">
        <f>A244+1</f>
        <v>146</v>
      </c>
      <c r="B245" s="94" t="s">
        <v>159</v>
      </c>
      <c r="C245" s="6">
        <f>'форма 1'!I245</f>
        <v>745.32</v>
      </c>
      <c r="D245" s="7">
        <f>'форма 1'!N245</f>
        <v>35</v>
      </c>
      <c r="E245" s="8">
        <v>0</v>
      </c>
      <c r="F245" s="8">
        <v>0</v>
      </c>
      <c r="G245" s="8">
        <v>0</v>
      </c>
      <c r="H245" s="8">
        <v>1</v>
      </c>
      <c r="I245" s="8">
        <f t="shared" si="21"/>
        <v>1</v>
      </c>
      <c r="J245" s="9">
        <v>0</v>
      </c>
      <c r="K245" s="9">
        <v>0</v>
      </c>
      <c r="L245" s="9">
        <v>0</v>
      </c>
      <c r="M245" s="9">
        <f>'форма 1'!O245</f>
        <v>3108442.53</v>
      </c>
      <c r="N245" s="11">
        <f t="shared" si="23"/>
        <v>3108442.53</v>
      </c>
    </row>
    <row r="246" spans="1:14" hidden="1" x14ac:dyDescent="0.25">
      <c r="A246" s="96">
        <f t="shared" si="22"/>
        <v>147</v>
      </c>
      <c r="B246" s="94" t="s">
        <v>715</v>
      </c>
      <c r="C246" s="6">
        <f>'форма 1'!I246</f>
        <v>245.6</v>
      </c>
      <c r="D246" s="7">
        <f>'форма 1'!N246</f>
        <v>18</v>
      </c>
      <c r="E246" s="8">
        <v>0</v>
      </c>
      <c r="F246" s="8">
        <v>0</v>
      </c>
      <c r="G246" s="8">
        <v>0</v>
      </c>
      <c r="H246" s="8">
        <v>1</v>
      </c>
      <c r="I246" s="8">
        <f t="shared" si="21"/>
        <v>1</v>
      </c>
      <c r="J246" s="9">
        <v>0</v>
      </c>
      <c r="K246" s="9">
        <v>0</v>
      </c>
      <c r="L246" s="9">
        <v>0</v>
      </c>
      <c r="M246" s="9">
        <f>'форма 1'!O246</f>
        <v>68628.899999999994</v>
      </c>
      <c r="N246" s="11">
        <f t="shared" si="23"/>
        <v>68628.899999999994</v>
      </c>
    </row>
    <row r="247" spans="1:14" hidden="1" x14ac:dyDescent="0.25">
      <c r="A247" s="96">
        <f t="shared" si="22"/>
        <v>148</v>
      </c>
      <c r="B247" s="94" t="s">
        <v>716</v>
      </c>
      <c r="C247" s="6">
        <f>'форма 1'!I247</f>
        <v>208.24</v>
      </c>
      <c r="D247" s="7">
        <f>'форма 1'!N247</f>
        <v>9</v>
      </c>
      <c r="E247" s="8">
        <v>0</v>
      </c>
      <c r="F247" s="8">
        <v>0</v>
      </c>
      <c r="G247" s="8">
        <v>0</v>
      </c>
      <c r="H247" s="8">
        <v>1</v>
      </c>
      <c r="I247" s="8">
        <f t="shared" si="21"/>
        <v>1</v>
      </c>
      <c r="J247" s="9">
        <v>0</v>
      </c>
      <c r="K247" s="9">
        <v>0</v>
      </c>
      <c r="L247" s="9">
        <v>0</v>
      </c>
      <c r="M247" s="9">
        <f>'форма 1'!O247</f>
        <v>52684.5</v>
      </c>
      <c r="N247" s="11">
        <f t="shared" si="23"/>
        <v>52684.5</v>
      </c>
    </row>
    <row r="248" spans="1:14" hidden="1" x14ac:dyDescent="0.25">
      <c r="A248" s="96">
        <f t="shared" si="22"/>
        <v>149</v>
      </c>
      <c r="B248" s="94" t="s">
        <v>336</v>
      </c>
      <c r="C248" s="6">
        <f>'форма 1'!I248</f>
        <v>3459.3</v>
      </c>
      <c r="D248" s="7">
        <f>'форма 1'!N248</f>
        <v>160</v>
      </c>
      <c r="E248" s="8">
        <v>0</v>
      </c>
      <c r="F248" s="8">
        <v>0</v>
      </c>
      <c r="G248" s="8">
        <v>0</v>
      </c>
      <c r="H248" s="8">
        <v>1</v>
      </c>
      <c r="I248" s="8">
        <f t="shared" si="21"/>
        <v>1</v>
      </c>
      <c r="J248" s="9">
        <v>0</v>
      </c>
      <c r="K248" s="9">
        <v>0</v>
      </c>
      <c r="L248" s="9">
        <v>0</v>
      </c>
      <c r="M248" s="9">
        <f>'форма 1'!O248</f>
        <v>2960</v>
      </c>
      <c r="N248" s="11">
        <f t="shared" si="23"/>
        <v>2960</v>
      </c>
    </row>
    <row r="249" spans="1:14" hidden="1" x14ac:dyDescent="0.25">
      <c r="A249" s="96">
        <f t="shared" si="22"/>
        <v>150</v>
      </c>
      <c r="B249" s="94" t="s">
        <v>717</v>
      </c>
      <c r="C249" s="6">
        <f>'форма 1'!I249</f>
        <v>3512.8</v>
      </c>
      <c r="D249" s="7">
        <f>'форма 1'!N249</f>
        <v>166</v>
      </c>
      <c r="E249" s="8">
        <v>0</v>
      </c>
      <c r="F249" s="8">
        <v>0</v>
      </c>
      <c r="G249" s="8">
        <v>0</v>
      </c>
      <c r="H249" s="8">
        <v>1</v>
      </c>
      <c r="I249" s="8">
        <f t="shared" si="21"/>
        <v>1</v>
      </c>
      <c r="J249" s="9">
        <v>0</v>
      </c>
      <c r="K249" s="9">
        <v>0</v>
      </c>
      <c r="L249" s="9">
        <v>0</v>
      </c>
      <c r="M249" s="9">
        <f>'форма 1'!O249</f>
        <v>11908</v>
      </c>
      <c r="N249" s="11">
        <f t="shared" si="23"/>
        <v>11908</v>
      </c>
    </row>
    <row r="250" spans="1:14" s="4" customFormat="1" ht="15" x14ac:dyDescent="0.25">
      <c r="A250" s="12">
        <f>A95+1</f>
        <v>9</v>
      </c>
      <c r="B250" s="69" t="s">
        <v>412</v>
      </c>
      <c r="C250" s="15">
        <f>SUM(C251:C253)</f>
        <v>2557.3200000000002</v>
      </c>
      <c r="D250" s="14">
        <f t="shared" ref="D250:N250" si="24">SUM(D251:D253)</f>
        <v>95</v>
      </c>
      <c r="E250" s="14">
        <f t="shared" si="24"/>
        <v>0</v>
      </c>
      <c r="F250" s="14">
        <f t="shared" si="24"/>
        <v>0</v>
      </c>
      <c r="G250" s="14">
        <f t="shared" si="24"/>
        <v>0</v>
      </c>
      <c r="H250" s="14">
        <f t="shared" si="24"/>
        <v>3</v>
      </c>
      <c r="I250" s="14">
        <f t="shared" si="24"/>
        <v>3</v>
      </c>
      <c r="J250" s="15">
        <f t="shared" si="24"/>
        <v>0</v>
      </c>
      <c r="K250" s="15">
        <f t="shared" si="24"/>
        <v>0</v>
      </c>
      <c r="L250" s="15">
        <f t="shared" si="24"/>
        <v>0</v>
      </c>
      <c r="M250" s="15">
        <f t="shared" si="24"/>
        <v>3188176.6</v>
      </c>
      <c r="N250" s="15">
        <f t="shared" si="24"/>
        <v>3188176.6</v>
      </c>
    </row>
    <row r="251" spans="1:14" s="4" customFormat="1" ht="14.1" hidden="1" customHeight="1" x14ac:dyDescent="0.25">
      <c r="A251" s="12">
        <v>1</v>
      </c>
      <c r="B251" s="145" t="s">
        <v>410</v>
      </c>
      <c r="C251" s="6">
        <f>'форма 1'!I251</f>
        <v>1095.31</v>
      </c>
      <c r="D251" s="7">
        <f>'форма 1'!N251</f>
        <v>30</v>
      </c>
      <c r="E251" s="14">
        <v>0</v>
      </c>
      <c r="F251" s="14">
        <v>0</v>
      </c>
      <c r="G251" s="14">
        <v>0</v>
      </c>
      <c r="H251" s="14">
        <v>1</v>
      </c>
      <c r="I251" s="8">
        <f>H251</f>
        <v>1</v>
      </c>
      <c r="J251" s="15">
        <v>0</v>
      </c>
      <c r="K251" s="15">
        <v>0</v>
      </c>
      <c r="L251" s="15">
        <v>0</v>
      </c>
      <c r="M251" s="9">
        <f>'форма 1'!O251</f>
        <v>229583.83</v>
      </c>
      <c r="N251" s="11">
        <f>M251</f>
        <v>229583.83</v>
      </c>
    </row>
    <row r="252" spans="1:14" s="4" customFormat="1" ht="14.1" hidden="1" customHeight="1" x14ac:dyDescent="0.25">
      <c r="A252" s="12">
        <v>2</v>
      </c>
      <c r="B252" s="2" t="s">
        <v>409</v>
      </c>
      <c r="C252" s="6">
        <f>'форма 1'!I252</f>
        <v>711.71</v>
      </c>
      <c r="D252" s="7">
        <f>'форма 1'!N252</f>
        <v>23</v>
      </c>
      <c r="E252" s="14">
        <v>0</v>
      </c>
      <c r="F252" s="14">
        <v>0</v>
      </c>
      <c r="G252" s="14">
        <v>0</v>
      </c>
      <c r="H252" s="14">
        <v>1</v>
      </c>
      <c r="I252" s="8">
        <f>H252</f>
        <v>1</v>
      </c>
      <c r="J252" s="15">
        <v>0</v>
      </c>
      <c r="K252" s="15">
        <v>0</v>
      </c>
      <c r="L252" s="15">
        <v>0</v>
      </c>
      <c r="M252" s="9">
        <f>'форма 1'!O252</f>
        <v>156731.94</v>
      </c>
      <c r="N252" s="11">
        <f>M252</f>
        <v>156731.94</v>
      </c>
    </row>
    <row r="253" spans="1:14" s="4" customFormat="1" ht="14.1" hidden="1" customHeight="1" x14ac:dyDescent="0.25">
      <c r="A253" s="12">
        <v>3</v>
      </c>
      <c r="B253" s="2" t="s">
        <v>411</v>
      </c>
      <c r="C253" s="6">
        <f>'форма 1'!I253</f>
        <v>750.3</v>
      </c>
      <c r="D253" s="7">
        <f>'форма 1'!N253</f>
        <v>42</v>
      </c>
      <c r="E253" s="14">
        <v>0</v>
      </c>
      <c r="F253" s="14">
        <v>0</v>
      </c>
      <c r="G253" s="14">
        <v>0</v>
      </c>
      <c r="H253" s="14">
        <v>1</v>
      </c>
      <c r="I253" s="8">
        <f>H253</f>
        <v>1</v>
      </c>
      <c r="J253" s="15">
        <v>0</v>
      </c>
      <c r="K253" s="15">
        <v>0</v>
      </c>
      <c r="L253" s="15">
        <v>0</v>
      </c>
      <c r="M253" s="9">
        <f>'форма 1'!O253</f>
        <v>2801860.83</v>
      </c>
      <c r="N253" s="11">
        <f>M253</f>
        <v>2801860.83</v>
      </c>
    </row>
    <row r="254" spans="1:14" s="4" customFormat="1" ht="15.75" customHeight="1" x14ac:dyDescent="0.25">
      <c r="A254" s="12">
        <f>A250+1</f>
        <v>10</v>
      </c>
      <c r="B254" s="69" t="s">
        <v>64</v>
      </c>
      <c r="C254" s="33">
        <f>SUM(C255:C257)</f>
        <v>1348.71</v>
      </c>
      <c r="D254" s="13">
        <f t="shared" ref="D254:N254" si="25">SUM(D255:D257)</f>
        <v>54</v>
      </c>
      <c r="E254" s="13">
        <f t="shared" si="25"/>
        <v>0</v>
      </c>
      <c r="F254" s="13">
        <f t="shared" si="25"/>
        <v>0</v>
      </c>
      <c r="G254" s="13">
        <f t="shared" si="25"/>
        <v>0</v>
      </c>
      <c r="H254" s="13">
        <f t="shared" si="25"/>
        <v>3</v>
      </c>
      <c r="I254" s="13">
        <f t="shared" si="25"/>
        <v>3</v>
      </c>
      <c r="J254" s="33">
        <f t="shared" si="25"/>
        <v>0</v>
      </c>
      <c r="K254" s="33">
        <f t="shared" si="25"/>
        <v>0</v>
      </c>
      <c r="L254" s="33">
        <f t="shared" si="25"/>
        <v>0</v>
      </c>
      <c r="M254" s="33">
        <f t="shared" si="25"/>
        <v>1847069.79</v>
      </c>
      <c r="N254" s="33">
        <f t="shared" si="25"/>
        <v>1847069.79</v>
      </c>
    </row>
    <row r="255" spans="1:14" s="4" customFormat="1" ht="15.75" hidden="1" customHeight="1" x14ac:dyDescent="0.25">
      <c r="A255" s="12">
        <v>1</v>
      </c>
      <c r="B255" s="117" t="s">
        <v>638</v>
      </c>
      <c r="C255" s="15">
        <f>'форма 1'!I255</f>
        <v>372.18</v>
      </c>
      <c r="D255" s="13">
        <f>'форма 1'!N255</f>
        <v>18</v>
      </c>
      <c r="E255" s="14">
        <v>0</v>
      </c>
      <c r="F255" s="14">
        <v>0</v>
      </c>
      <c r="G255" s="14">
        <v>0</v>
      </c>
      <c r="H255" s="14">
        <v>1</v>
      </c>
      <c r="I255" s="8">
        <f>H255</f>
        <v>1</v>
      </c>
      <c r="J255" s="15">
        <v>0</v>
      </c>
      <c r="K255" s="15">
        <v>0</v>
      </c>
      <c r="L255" s="15">
        <v>0</v>
      </c>
      <c r="M255" s="9">
        <f>'форма 1'!O255</f>
        <v>88917.29</v>
      </c>
      <c r="N255" s="11">
        <f>M255</f>
        <v>88917.29</v>
      </c>
    </row>
    <row r="256" spans="1:14" s="4" customFormat="1" ht="15.75" hidden="1" customHeight="1" x14ac:dyDescent="0.25">
      <c r="A256" s="12">
        <v>2</v>
      </c>
      <c r="B256" s="117" t="s">
        <v>637</v>
      </c>
      <c r="C256" s="15">
        <f>'форма 1'!I256</f>
        <v>649.96</v>
      </c>
      <c r="D256" s="13">
        <f>'форма 1'!N256</f>
        <v>18</v>
      </c>
      <c r="E256" s="14">
        <v>0</v>
      </c>
      <c r="F256" s="14">
        <v>0</v>
      </c>
      <c r="G256" s="14">
        <v>0</v>
      </c>
      <c r="H256" s="14">
        <v>1</v>
      </c>
      <c r="I256" s="8">
        <f>H256</f>
        <v>1</v>
      </c>
      <c r="J256" s="15">
        <v>0</v>
      </c>
      <c r="K256" s="15">
        <v>0</v>
      </c>
      <c r="L256" s="15">
        <v>0</v>
      </c>
      <c r="M256" s="9">
        <f>'форма 1'!O256</f>
        <v>153551.51999999999</v>
      </c>
      <c r="N256" s="11">
        <f>M256</f>
        <v>153551.51999999999</v>
      </c>
    </row>
    <row r="257" spans="1:14" s="4" customFormat="1" ht="15.75" hidden="1" customHeight="1" x14ac:dyDescent="0.25">
      <c r="A257" s="12">
        <v>3</v>
      </c>
      <c r="B257" s="117" t="s">
        <v>160</v>
      </c>
      <c r="C257" s="15">
        <f>'форма 1'!I257</f>
        <v>326.57</v>
      </c>
      <c r="D257" s="13">
        <f>'форма 1'!N257</f>
        <v>18</v>
      </c>
      <c r="E257" s="14">
        <v>0</v>
      </c>
      <c r="F257" s="14">
        <v>0</v>
      </c>
      <c r="G257" s="14">
        <v>0</v>
      </c>
      <c r="H257" s="14">
        <v>1</v>
      </c>
      <c r="I257" s="8">
        <f>H257</f>
        <v>1</v>
      </c>
      <c r="J257" s="15">
        <v>0</v>
      </c>
      <c r="K257" s="15">
        <v>0</v>
      </c>
      <c r="L257" s="15">
        <v>0</v>
      </c>
      <c r="M257" s="9">
        <f>'форма 1'!O257</f>
        <v>1604600.98</v>
      </c>
      <c r="N257" s="11">
        <f>M257</f>
        <v>1604600.98</v>
      </c>
    </row>
    <row r="258" spans="1:14" s="4" customFormat="1" ht="15.75" customHeight="1" x14ac:dyDescent="0.25">
      <c r="A258" s="12">
        <f>A254+1</f>
        <v>11</v>
      </c>
      <c r="B258" s="69" t="s">
        <v>418</v>
      </c>
      <c r="C258" s="33">
        <f t="shared" ref="C258:N258" si="26">SUM(C259:C259)</f>
        <v>340</v>
      </c>
      <c r="D258" s="13">
        <f t="shared" si="26"/>
        <v>30</v>
      </c>
      <c r="E258" s="13">
        <f t="shared" si="26"/>
        <v>0</v>
      </c>
      <c r="F258" s="13">
        <f t="shared" si="26"/>
        <v>0</v>
      </c>
      <c r="G258" s="13">
        <f t="shared" si="26"/>
        <v>0</v>
      </c>
      <c r="H258" s="13">
        <f t="shared" si="26"/>
        <v>1</v>
      </c>
      <c r="I258" s="13">
        <f t="shared" si="26"/>
        <v>1</v>
      </c>
      <c r="J258" s="33">
        <f t="shared" si="26"/>
        <v>0</v>
      </c>
      <c r="K258" s="33">
        <f t="shared" si="26"/>
        <v>0</v>
      </c>
      <c r="L258" s="33">
        <f t="shared" si="26"/>
        <v>0</v>
      </c>
      <c r="M258" s="33">
        <f t="shared" si="26"/>
        <v>1788847.26</v>
      </c>
      <c r="N258" s="33">
        <f t="shared" si="26"/>
        <v>1788847.26</v>
      </c>
    </row>
    <row r="259" spans="1:14" s="4" customFormat="1" ht="14.1" hidden="1" customHeight="1" x14ac:dyDescent="0.25">
      <c r="A259" s="12">
        <f>'форма 1'!A261</f>
        <v>1</v>
      </c>
      <c r="B259" s="117" t="s">
        <v>416</v>
      </c>
      <c r="C259" s="15">
        <f>'форма 1'!I259</f>
        <v>340</v>
      </c>
      <c r="D259" s="13">
        <f>'форма 1'!N259</f>
        <v>30</v>
      </c>
      <c r="E259" s="14">
        <v>0</v>
      </c>
      <c r="F259" s="14">
        <v>0</v>
      </c>
      <c r="G259" s="14">
        <v>0</v>
      </c>
      <c r="H259" s="14">
        <v>1</v>
      </c>
      <c r="I259" s="8">
        <f>H259</f>
        <v>1</v>
      </c>
      <c r="J259" s="15">
        <v>0</v>
      </c>
      <c r="K259" s="15">
        <v>0</v>
      </c>
      <c r="L259" s="15">
        <v>0</v>
      </c>
      <c r="M259" s="9">
        <f>'форма 1'!O259</f>
        <v>1788847.26</v>
      </c>
      <c r="N259" s="11">
        <f>M259</f>
        <v>1788847.26</v>
      </c>
    </row>
    <row r="260" spans="1:14" s="4" customFormat="1" ht="15" x14ac:dyDescent="0.25">
      <c r="A260" s="12">
        <f>A258+1</f>
        <v>12</v>
      </c>
      <c r="B260" s="69" t="s">
        <v>65</v>
      </c>
      <c r="C260" s="15">
        <f t="shared" ref="C260:N260" si="27">SUM(C261:C278)</f>
        <v>7018.1</v>
      </c>
      <c r="D260" s="14">
        <f t="shared" si="27"/>
        <v>327</v>
      </c>
      <c r="E260" s="14">
        <f t="shared" si="27"/>
        <v>0</v>
      </c>
      <c r="F260" s="14">
        <f t="shared" si="27"/>
        <v>0</v>
      </c>
      <c r="G260" s="14">
        <f t="shared" si="27"/>
        <v>0</v>
      </c>
      <c r="H260" s="14">
        <f t="shared" si="27"/>
        <v>18</v>
      </c>
      <c r="I260" s="14">
        <f t="shared" si="27"/>
        <v>18</v>
      </c>
      <c r="J260" s="15">
        <f t="shared" si="27"/>
        <v>0</v>
      </c>
      <c r="K260" s="15">
        <f t="shared" si="27"/>
        <v>0</v>
      </c>
      <c r="L260" s="15">
        <f t="shared" si="27"/>
        <v>0</v>
      </c>
      <c r="M260" s="15">
        <f t="shared" si="27"/>
        <v>34095221.460000001</v>
      </c>
      <c r="N260" s="15">
        <f t="shared" si="27"/>
        <v>34095221.460000001</v>
      </c>
    </row>
    <row r="261" spans="1:14" s="4" customFormat="1" ht="14.1" hidden="1" customHeight="1" x14ac:dyDescent="0.25">
      <c r="A261" s="12">
        <v>1</v>
      </c>
      <c r="B261" s="2" t="s">
        <v>162</v>
      </c>
      <c r="C261" s="15">
        <f>'форма 1'!I261</f>
        <v>482.9</v>
      </c>
      <c r="D261" s="13">
        <f>'форма 1'!N261</f>
        <v>22</v>
      </c>
      <c r="E261" s="14">
        <v>0</v>
      </c>
      <c r="F261" s="14">
        <v>0</v>
      </c>
      <c r="G261" s="14">
        <v>0</v>
      </c>
      <c r="H261" s="14">
        <v>1</v>
      </c>
      <c r="I261" s="8">
        <f>H261</f>
        <v>1</v>
      </c>
      <c r="J261" s="15">
        <v>0</v>
      </c>
      <c r="K261" s="15">
        <v>0</v>
      </c>
      <c r="L261" s="15">
        <v>0</v>
      </c>
      <c r="M261" s="9">
        <f>'форма 1'!O261</f>
        <v>2553803.62</v>
      </c>
      <c r="N261" s="11">
        <f>M261</f>
        <v>2553803.62</v>
      </c>
    </row>
    <row r="262" spans="1:14" s="4" customFormat="1" ht="14.1" hidden="1" customHeight="1" x14ac:dyDescent="0.25">
      <c r="A262" s="12">
        <v>2</v>
      </c>
      <c r="B262" s="2" t="s">
        <v>432</v>
      </c>
      <c r="C262" s="15">
        <f>'форма 1'!I262</f>
        <v>424.6</v>
      </c>
      <c r="D262" s="13">
        <f>'форма 1'!N262</f>
        <v>21</v>
      </c>
      <c r="E262" s="14">
        <v>0</v>
      </c>
      <c r="F262" s="14">
        <v>0</v>
      </c>
      <c r="G262" s="14">
        <v>0</v>
      </c>
      <c r="H262" s="14">
        <v>1</v>
      </c>
      <c r="I262" s="8">
        <f t="shared" ref="I262:I278" si="28">H262</f>
        <v>1</v>
      </c>
      <c r="J262" s="15">
        <v>0</v>
      </c>
      <c r="K262" s="15">
        <v>0</v>
      </c>
      <c r="L262" s="15">
        <v>0</v>
      </c>
      <c r="M262" s="9">
        <f>'форма 1'!O262</f>
        <v>2207593.3199999998</v>
      </c>
      <c r="N262" s="11">
        <f t="shared" ref="N262:N278" si="29">M262</f>
        <v>2207593.3199999998</v>
      </c>
    </row>
    <row r="263" spans="1:14" s="4" customFormat="1" ht="14.1" hidden="1" customHeight="1" x14ac:dyDescent="0.25">
      <c r="A263" s="12">
        <v>3</v>
      </c>
      <c r="B263" s="2" t="s">
        <v>161</v>
      </c>
      <c r="C263" s="15">
        <f>'форма 1'!I263</f>
        <v>436.3</v>
      </c>
      <c r="D263" s="13">
        <f>'форма 1'!N263</f>
        <v>32</v>
      </c>
      <c r="E263" s="14">
        <v>0</v>
      </c>
      <c r="F263" s="14">
        <v>0</v>
      </c>
      <c r="G263" s="14">
        <v>0</v>
      </c>
      <c r="H263" s="14">
        <v>1</v>
      </c>
      <c r="I263" s="8">
        <f t="shared" si="28"/>
        <v>1</v>
      </c>
      <c r="J263" s="15">
        <v>0</v>
      </c>
      <c r="K263" s="15">
        <v>0</v>
      </c>
      <c r="L263" s="15">
        <v>0</v>
      </c>
      <c r="M263" s="9">
        <f>'форма 1'!O263</f>
        <v>3217372.43</v>
      </c>
      <c r="N263" s="11">
        <f t="shared" si="29"/>
        <v>3217372.43</v>
      </c>
    </row>
    <row r="264" spans="1:14" s="4" customFormat="1" ht="14.1" hidden="1" customHeight="1" x14ac:dyDescent="0.25">
      <c r="A264" s="12">
        <v>4</v>
      </c>
      <c r="B264" s="2" t="s">
        <v>163</v>
      </c>
      <c r="C264" s="15">
        <f>'форма 1'!I264</f>
        <v>450</v>
      </c>
      <c r="D264" s="13">
        <f>'форма 1'!N264</f>
        <v>23</v>
      </c>
      <c r="E264" s="14">
        <v>0</v>
      </c>
      <c r="F264" s="14">
        <v>0</v>
      </c>
      <c r="G264" s="14">
        <v>0</v>
      </c>
      <c r="H264" s="14">
        <v>1</v>
      </c>
      <c r="I264" s="8">
        <f t="shared" si="28"/>
        <v>1</v>
      </c>
      <c r="J264" s="15">
        <v>0</v>
      </c>
      <c r="K264" s="15">
        <v>0</v>
      </c>
      <c r="L264" s="15">
        <v>0</v>
      </c>
      <c r="M264" s="9">
        <f>'форма 1'!O264</f>
        <v>2797768.29</v>
      </c>
      <c r="N264" s="11">
        <f t="shared" si="29"/>
        <v>2797768.29</v>
      </c>
    </row>
    <row r="265" spans="1:14" s="4" customFormat="1" ht="14.1" hidden="1" customHeight="1" x14ac:dyDescent="0.25">
      <c r="A265" s="12">
        <v>5</v>
      </c>
      <c r="B265" s="2" t="s">
        <v>421</v>
      </c>
      <c r="C265" s="15">
        <f>'форма 1'!I265</f>
        <v>248.7</v>
      </c>
      <c r="D265" s="13">
        <f>'форма 1'!N265</f>
        <v>16</v>
      </c>
      <c r="E265" s="14">
        <v>0</v>
      </c>
      <c r="F265" s="14">
        <v>0</v>
      </c>
      <c r="G265" s="14">
        <v>0</v>
      </c>
      <c r="H265" s="14">
        <v>1</v>
      </c>
      <c r="I265" s="8">
        <f t="shared" si="28"/>
        <v>1</v>
      </c>
      <c r="J265" s="15">
        <v>0</v>
      </c>
      <c r="K265" s="15">
        <v>0</v>
      </c>
      <c r="L265" s="15">
        <v>0</v>
      </c>
      <c r="M265" s="9">
        <f>'форма 1'!O265</f>
        <v>1253936.81</v>
      </c>
      <c r="N265" s="11">
        <f t="shared" si="29"/>
        <v>1253936.81</v>
      </c>
    </row>
    <row r="266" spans="1:14" s="4" customFormat="1" ht="14.1" hidden="1" customHeight="1" x14ac:dyDescent="0.25">
      <c r="A266" s="12">
        <v>6</v>
      </c>
      <c r="B266" s="2" t="s">
        <v>422</v>
      </c>
      <c r="C266" s="15">
        <f>'форма 1'!I266</f>
        <v>347.5</v>
      </c>
      <c r="D266" s="13">
        <f>'форма 1'!N266</f>
        <v>11</v>
      </c>
      <c r="E266" s="14">
        <v>0</v>
      </c>
      <c r="F266" s="14">
        <v>0</v>
      </c>
      <c r="G266" s="14">
        <v>0</v>
      </c>
      <c r="H266" s="14">
        <v>1</v>
      </c>
      <c r="I266" s="8">
        <f t="shared" si="28"/>
        <v>1</v>
      </c>
      <c r="J266" s="15">
        <v>0</v>
      </c>
      <c r="K266" s="15">
        <v>0</v>
      </c>
      <c r="L266" s="15">
        <v>0</v>
      </c>
      <c r="M266" s="9">
        <f>'форма 1'!O266</f>
        <v>1762000.56</v>
      </c>
      <c r="N266" s="11">
        <f t="shared" si="29"/>
        <v>1762000.56</v>
      </c>
    </row>
    <row r="267" spans="1:14" s="4" customFormat="1" ht="14.1" hidden="1" customHeight="1" x14ac:dyDescent="0.25">
      <c r="A267" s="12">
        <v>7</v>
      </c>
      <c r="B267" s="2" t="s">
        <v>485</v>
      </c>
      <c r="C267" s="15">
        <f>'форма 1'!I267</f>
        <v>228.5</v>
      </c>
      <c r="D267" s="13">
        <f>'форма 1'!N267</f>
        <v>15</v>
      </c>
      <c r="E267" s="14">
        <v>0</v>
      </c>
      <c r="F267" s="14">
        <v>0</v>
      </c>
      <c r="G267" s="14">
        <v>0</v>
      </c>
      <c r="H267" s="14">
        <v>1</v>
      </c>
      <c r="I267" s="8">
        <f>H267</f>
        <v>1</v>
      </c>
      <c r="J267" s="15">
        <v>0</v>
      </c>
      <c r="K267" s="15">
        <v>0</v>
      </c>
      <c r="L267" s="15">
        <v>0</v>
      </c>
      <c r="M267" s="9">
        <f>'форма 1'!O267</f>
        <v>859529.3</v>
      </c>
      <c r="N267" s="11">
        <f>M267</f>
        <v>859529.3</v>
      </c>
    </row>
    <row r="268" spans="1:14" s="4" customFormat="1" ht="14.1" hidden="1" customHeight="1" x14ac:dyDescent="0.25">
      <c r="A268" s="12">
        <v>8</v>
      </c>
      <c r="B268" s="2" t="s">
        <v>423</v>
      </c>
      <c r="C268" s="15">
        <f>'форма 1'!I268</f>
        <v>325.39999999999998</v>
      </c>
      <c r="D268" s="13">
        <f>'форма 1'!N268</f>
        <v>13</v>
      </c>
      <c r="E268" s="14">
        <v>0</v>
      </c>
      <c r="F268" s="14">
        <v>0</v>
      </c>
      <c r="G268" s="14">
        <v>0</v>
      </c>
      <c r="H268" s="14">
        <v>1</v>
      </c>
      <c r="I268" s="8">
        <f t="shared" si="28"/>
        <v>1</v>
      </c>
      <c r="J268" s="15">
        <v>0</v>
      </c>
      <c r="K268" s="15">
        <v>0</v>
      </c>
      <c r="L268" s="15">
        <v>0</v>
      </c>
      <c r="M268" s="9">
        <f>'форма 1'!O268</f>
        <v>1803393.01</v>
      </c>
      <c r="N268" s="11">
        <f t="shared" si="29"/>
        <v>1803393.01</v>
      </c>
    </row>
    <row r="269" spans="1:14" s="4" customFormat="1" ht="14.1" hidden="1" customHeight="1" x14ac:dyDescent="0.25">
      <c r="A269" s="12">
        <v>9</v>
      </c>
      <c r="B269" s="2" t="s">
        <v>424</v>
      </c>
      <c r="C269" s="15">
        <f>'форма 1'!I269</f>
        <v>238</v>
      </c>
      <c r="D269" s="13">
        <f>'форма 1'!N269</f>
        <v>10</v>
      </c>
      <c r="E269" s="14">
        <v>0</v>
      </c>
      <c r="F269" s="14">
        <v>0</v>
      </c>
      <c r="G269" s="14">
        <v>0</v>
      </c>
      <c r="H269" s="14">
        <v>1</v>
      </c>
      <c r="I269" s="8">
        <f t="shared" si="28"/>
        <v>1</v>
      </c>
      <c r="J269" s="15">
        <v>0</v>
      </c>
      <c r="K269" s="15">
        <v>0</v>
      </c>
      <c r="L269" s="15">
        <v>0</v>
      </c>
      <c r="M269" s="9">
        <f>'форма 1'!O269</f>
        <v>1206561.07</v>
      </c>
      <c r="N269" s="11">
        <f t="shared" si="29"/>
        <v>1206561.07</v>
      </c>
    </row>
    <row r="270" spans="1:14" s="4" customFormat="1" ht="14.1" hidden="1" customHeight="1" x14ac:dyDescent="0.25">
      <c r="A270" s="12">
        <v>10</v>
      </c>
      <c r="B270" s="2" t="s">
        <v>426</v>
      </c>
      <c r="C270" s="15">
        <f>'форма 1'!I270</f>
        <v>210.7</v>
      </c>
      <c r="D270" s="13">
        <f>'форма 1'!N270</f>
        <v>9</v>
      </c>
      <c r="E270" s="14">
        <v>0</v>
      </c>
      <c r="F270" s="14">
        <v>0</v>
      </c>
      <c r="G270" s="14">
        <v>0</v>
      </c>
      <c r="H270" s="14">
        <v>1</v>
      </c>
      <c r="I270" s="8">
        <f t="shared" si="28"/>
        <v>1</v>
      </c>
      <c r="J270" s="15">
        <v>0</v>
      </c>
      <c r="K270" s="15">
        <v>0</v>
      </c>
      <c r="L270" s="15">
        <v>0</v>
      </c>
      <c r="M270" s="9">
        <f>'форма 1'!O270</f>
        <v>1340127.02</v>
      </c>
      <c r="N270" s="11">
        <f t="shared" si="29"/>
        <v>1340127.02</v>
      </c>
    </row>
    <row r="271" spans="1:14" s="4" customFormat="1" ht="14.1" hidden="1" customHeight="1" x14ac:dyDescent="0.25">
      <c r="A271" s="12">
        <v>11</v>
      </c>
      <c r="B271" s="2" t="s">
        <v>433</v>
      </c>
      <c r="C271" s="15">
        <f>'форма 1'!I271</f>
        <v>684.4</v>
      </c>
      <c r="D271" s="13">
        <f>'форма 1'!N271</f>
        <v>31</v>
      </c>
      <c r="E271" s="14">
        <v>0</v>
      </c>
      <c r="F271" s="14">
        <v>0</v>
      </c>
      <c r="G271" s="14">
        <v>0</v>
      </c>
      <c r="H271" s="14">
        <v>1</v>
      </c>
      <c r="I271" s="8">
        <f t="shared" si="28"/>
        <v>1</v>
      </c>
      <c r="J271" s="15">
        <v>0</v>
      </c>
      <c r="K271" s="15">
        <v>0</v>
      </c>
      <c r="L271" s="15">
        <v>0</v>
      </c>
      <c r="M271" s="9">
        <f>'форма 1'!O271</f>
        <v>2254971.5099999998</v>
      </c>
      <c r="N271" s="11">
        <f t="shared" si="29"/>
        <v>2254971.5099999998</v>
      </c>
    </row>
    <row r="272" spans="1:14" s="4" customFormat="1" ht="14.1" hidden="1" customHeight="1" x14ac:dyDescent="0.25">
      <c r="A272" s="12">
        <v>12</v>
      </c>
      <c r="B272" s="2" t="s">
        <v>487</v>
      </c>
      <c r="C272" s="15">
        <f>'форма 1'!I272</f>
        <v>497.2</v>
      </c>
      <c r="D272" s="13">
        <f>'форма 1'!N272</f>
        <v>27</v>
      </c>
      <c r="E272" s="14">
        <v>0</v>
      </c>
      <c r="F272" s="14">
        <v>0</v>
      </c>
      <c r="G272" s="14">
        <v>0</v>
      </c>
      <c r="H272" s="14">
        <v>1</v>
      </c>
      <c r="I272" s="8">
        <f>H272</f>
        <v>1</v>
      </c>
      <c r="J272" s="15">
        <v>0</v>
      </c>
      <c r="K272" s="15">
        <v>0</v>
      </c>
      <c r="L272" s="15">
        <v>0</v>
      </c>
      <c r="M272" s="9">
        <f>'форма 1'!O272</f>
        <v>1712632.04</v>
      </c>
      <c r="N272" s="11">
        <f>M272</f>
        <v>1712632.04</v>
      </c>
    </row>
    <row r="273" spans="1:14" s="4" customFormat="1" ht="14.1" hidden="1" customHeight="1" x14ac:dyDescent="0.25">
      <c r="A273" s="12">
        <v>13</v>
      </c>
      <c r="B273" s="2" t="s">
        <v>429</v>
      </c>
      <c r="C273" s="15">
        <f>'форма 1'!I273</f>
        <v>172.9</v>
      </c>
      <c r="D273" s="13">
        <f>'форма 1'!N273</f>
        <v>9</v>
      </c>
      <c r="E273" s="14">
        <v>0</v>
      </c>
      <c r="F273" s="14">
        <v>0</v>
      </c>
      <c r="G273" s="14">
        <v>0</v>
      </c>
      <c r="H273" s="14">
        <v>1</v>
      </c>
      <c r="I273" s="8">
        <f t="shared" si="28"/>
        <v>1</v>
      </c>
      <c r="J273" s="15">
        <v>0</v>
      </c>
      <c r="K273" s="15">
        <v>0</v>
      </c>
      <c r="L273" s="15">
        <v>0</v>
      </c>
      <c r="M273" s="9">
        <f>'форма 1'!O273</f>
        <v>1752217.35</v>
      </c>
      <c r="N273" s="11">
        <f t="shared" si="29"/>
        <v>1752217.35</v>
      </c>
    </row>
    <row r="274" spans="1:14" s="4" customFormat="1" ht="14.1" hidden="1" customHeight="1" x14ac:dyDescent="0.25">
      <c r="A274" s="12">
        <v>14</v>
      </c>
      <c r="B274" s="2" t="s">
        <v>428</v>
      </c>
      <c r="C274" s="15">
        <f>'форма 1'!I274</f>
        <v>405.6</v>
      </c>
      <c r="D274" s="13">
        <f>'форма 1'!N274</f>
        <v>23</v>
      </c>
      <c r="E274" s="14">
        <v>0</v>
      </c>
      <c r="F274" s="14">
        <v>0</v>
      </c>
      <c r="G274" s="14">
        <v>0</v>
      </c>
      <c r="H274" s="14">
        <v>1</v>
      </c>
      <c r="I274" s="8">
        <f t="shared" si="28"/>
        <v>1</v>
      </c>
      <c r="J274" s="15">
        <v>0</v>
      </c>
      <c r="K274" s="15">
        <v>0</v>
      </c>
      <c r="L274" s="15">
        <v>0</v>
      </c>
      <c r="M274" s="9">
        <f>'форма 1'!O274</f>
        <v>1480308.15</v>
      </c>
      <c r="N274" s="11">
        <f t="shared" si="29"/>
        <v>1480308.15</v>
      </c>
    </row>
    <row r="275" spans="1:14" s="4" customFormat="1" ht="14.1" hidden="1" customHeight="1" x14ac:dyDescent="0.25">
      <c r="A275" s="12">
        <v>15</v>
      </c>
      <c r="B275" s="2" t="s">
        <v>488</v>
      </c>
      <c r="C275" s="15">
        <f>'форма 1'!I275</f>
        <v>350.2</v>
      </c>
      <c r="D275" s="13">
        <f>'форма 1'!N275</f>
        <v>7</v>
      </c>
      <c r="E275" s="14">
        <v>0</v>
      </c>
      <c r="F275" s="14">
        <v>0</v>
      </c>
      <c r="G275" s="14">
        <v>0</v>
      </c>
      <c r="H275" s="14">
        <v>1</v>
      </c>
      <c r="I275" s="8">
        <f>H275</f>
        <v>1</v>
      </c>
      <c r="J275" s="15">
        <v>0</v>
      </c>
      <c r="K275" s="15">
        <v>0</v>
      </c>
      <c r="L275" s="15">
        <v>0</v>
      </c>
      <c r="M275" s="9">
        <f>'форма 1'!O275</f>
        <v>1055364.9099999999</v>
      </c>
      <c r="N275" s="11">
        <f>M275</f>
        <v>1055364.9099999999</v>
      </c>
    </row>
    <row r="276" spans="1:14" s="4" customFormat="1" ht="14.1" hidden="1" customHeight="1" x14ac:dyDescent="0.25">
      <c r="A276" s="12">
        <v>16</v>
      </c>
      <c r="B276" s="2" t="s">
        <v>430</v>
      </c>
      <c r="C276" s="15">
        <f>'форма 1'!I276</f>
        <v>590</v>
      </c>
      <c r="D276" s="13">
        <f>'форма 1'!N276</f>
        <v>16</v>
      </c>
      <c r="E276" s="14">
        <v>0</v>
      </c>
      <c r="F276" s="14">
        <v>0</v>
      </c>
      <c r="G276" s="14">
        <v>0</v>
      </c>
      <c r="H276" s="14">
        <v>1</v>
      </c>
      <c r="I276" s="8">
        <f t="shared" si="28"/>
        <v>1</v>
      </c>
      <c r="J276" s="15">
        <v>0</v>
      </c>
      <c r="K276" s="15">
        <v>0</v>
      </c>
      <c r="L276" s="15">
        <v>0</v>
      </c>
      <c r="M276" s="9">
        <f>'форма 1'!O276</f>
        <v>2588058.4300000002</v>
      </c>
      <c r="N276" s="11">
        <f t="shared" si="29"/>
        <v>2588058.4300000002</v>
      </c>
    </row>
    <row r="277" spans="1:14" s="4" customFormat="1" ht="14.1" hidden="1" customHeight="1" x14ac:dyDescent="0.25">
      <c r="A277" s="12">
        <v>17</v>
      </c>
      <c r="B277" s="2" t="s">
        <v>434</v>
      </c>
      <c r="C277" s="15">
        <f>'форма 1'!I277</f>
        <v>426.4</v>
      </c>
      <c r="D277" s="13">
        <f>'форма 1'!N277</f>
        <v>21</v>
      </c>
      <c r="E277" s="14">
        <v>0</v>
      </c>
      <c r="F277" s="14">
        <v>0</v>
      </c>
      <c r="G277" s="14">
        <v>0</v>
      </c>
      <c r="H277" s="14">
        <v>1</v>
      </c>
      <c r="I277" s="8">
        <f t="shared" si="28"/>
        <v>1</v>
      </c>
      <c r="J277" s="15">
        <v>0</v>
      </c>
      <c r="K277" s="15">
        <v>0</v>
      </c>
      <c r="L277" s="15">
        <v>0</v>
      </c>
      <c r="M277" s="9">
        <f>'форма 1'!O277</f>
        <v>1622077.61</v>
      </c>
      <c r="N277" s="11">
        <f t="shared" si="29"/>
        <v>1622077.61</v>
      </c>
    </row>
    <row r="278" spans="1:14" s="4" customFormat="1" ht="14.1" hidden="1" customHeight="1" x14ac:dyDescent="0.25">
      <c r="A278" s="12">
        <v>18</v>
      </c>
      <c r="B278" s="2" t="s">
        <v>164</v>
      </c>
      <c r="C278" s="15">
        <f>'форма 1'!I278</f>
        <v>498.8</v>
      </c>
      <c r="D278" s="13">
        <f>'форма 1'!N278</f>
        <v>21</v>
      </c>
      <c r="E278" s="14">
        <v>0</v>
      </c>
      <c r="F278" s="14">
        <v>0</v>
      </c>
      <c r="G278" s="14">
        <v>0</v>
      </c>
      <c r="H278" s="14">
        <v>1</v>
      </c>
      <c r="I278" s="8">
        <f t="shared" si="28"/>
        <v>1</v>
      </c>
      <c r="J278" s="15">
        <v>0</v>
      </c>
      <c r="K278" s="15">
        <v>0</v>
      </c>
      <c r="L278" s="15">
        <v>0</v>
      </c>
      <c r="M278" s="9">
        <f>'форма 1'!O278</f>
        <v>2627506.0299999998</v>
      </c>
      <c r="N278" s="11">
        <f t="shared" si="29"/>
        <v>2627506.0299999998</v>
      </c>
    </row>
    <row r="279" spans="1:14" s="4" customFormat="1" ht="15" x14ac:dyDescent="0.25">
      <c r="A279" s="12">
        <f>A260+1</f>
        <v>13</v>
      </c>
      <c r="B279" s="69" t="s">
        <v>439</v>
      </c>
      <c r="C279" s="33">
        <f t="shared" ref="C279:N279" si="30">SUM(C280:C280)</f>
        <v>398.7</v>
      </c>
      <c r="D279" s="13">
        <f t="shared" si="30"/>
        <v>23</v>
      </c>
      <c r="E279" s="13">
        <f t="shared" si="30"/>
        <v>0</v>
      </c>
      <c r="F279" s="13">
        <f t="shared" si="30"/>
        <v>0</v>
      </c>
      <c r="G279" s="13">
        <f t="shared" si="30"/>
        <v>0</v>
      </c>
      <c r="H279" s="13">
        <f t="shared" si="30"/>
        <v>1</v>
      </c>
      <c r="I279" s="13">
        <f t="shared" si="30"/>
        <v>1</v>
      </c>
      <c r="J279" s="33">
        <f t="shared" si="30"/>
        <v>0</v>
      </c>
      <c r="K279" s="33">
        <f t="shared" si="30"/>
        <v>0</v>
      </c>
      <c r="L279" s="33">
        <f t="shared" si="30"/>
        <v>0</v>
      </c>
      <c r="M279" s="33">
        <f t="shared" si="30"/>
        <v>2035864.44</v>
      </c>
      <c r="N279" s="33">
        <f t="shared" si="30"/>
        <v>2035864.44</v>
      </c>
    </row>
    <row r="280" spans="1:14" s="4" customFormat="1" ht="14.1" hidden="1" customHeight="1" x14ac:dyDescent="0.25">
      <c r="A280" s="12">
        <f>'форма 1'!A282</f>
        <v>1</v>
      </c>
      <c r="B280" s="117" t="s">
        <v>440</v>
      </c>
      <c r="C280" s="15">
        <f>'форма 1'!I280</f>
        <v>398.7</v>
      </c>
      <c r="D280" s="13">
        <f>'форма 1'!N280</f>
        <v>23</v>
      </c>
      <c r="E280" s="14">
        <v>0</v>
      </c>
      <c r="F280" s="14">
        <v>0</v>
      </c>
      <c r="G280" s="14">
        <v>0</v>
      </c>
      <c r="H280" s="14">
        <v>1</v>
      </c>
      <c r="I280" s="8">
        <f>H280</f>
        <v>1</v>
      </c>
      <c r="J280" s="15">
        <v>0</v>
      </c>
      <c r="K280" s="15">
        <v>0</v>
      </c>
      <c r="L280" s="15">
        <v>0</v>
      </c>
      <c r="M280" s="9">
        <f>'форма 1'!O280</f>
        <v>2035864.44</v>
      </c>
      <c r="N280" s="11">
        <f>M280</f>
        <v>2035864.44</v>
      </c>
    </row>
    <row r="281" spans="1:14" s="4" customFormat="1" ht="15" customHeight="1" x14ac:dyDescent="0.25">
      <c r="A281" s="184">
        <f>A279+1</f>
        <v>14</v>
      </c>
      <c r="B281" s="161" t="s">
        <v>383</v>
      </c>
      <c r="C281" s="33">
        <f>C282</f>
        <v>368</v>
      </c>
      <c r="D281" s="13">
        <f t="shared" ref="D281:N281" si="31">D282</f>
        <v>13</v>
      </c>
      <c r="E281" s="13">
        <f t="shared" si="31"/>
        <v>0</v>
      </c>
      <c r="F281" s="13">
        <f t="shared" si="31"/>
        <v>0</v>
      </c>
      <c r="G281" s="13">
        <f t="shared" si="31"/>
        <v>0</v>
      </c>
      <c r="H281" s="13">
        <f t="shared" si="31"/>
        <v>1</v>
      </c>
      <c r="I281" s="13">
        <f t="shared" si="31"/>
        <v>1</v>
      </c>
      <c r="J281" s="33">
        <f t="shared" si="31"/>
        <v>0</v>
      </c>
      <c r="K281" s="33">
        <f t="shared" si="31"/>
        <v>0</v>
      </c>
      <c r="L281" s="33">
        <f t="shared" si="31"/>
        <v>0</v>
      </c>
      <c r="M281" s="33">
        <f t="shared" si="31"/>
        <v>2210177.4300000002</v>
      </c>
      <c r="N281" s="33">
        <f t="shared" si="31"/>
        <v>2210177.4300000002</v>
      </c>
    </row>
    <row r="282" spans="1:14" s="4" customFormat="1" ht="14.1" hidden="1" customHeight="1" x14ac:dyDescent="0.25">
      <c r="A282" s="12">
        <v>1</v>
      </c>
      <c r="B282" s="2" t="s">
        <v>378</v>
      </c>
      <c r="C282" s="33">
        <f>'форма 1'!I282</f>
        <v>368</v>
      </c>
      <c r="D282" s="13">
        <f>'форма 1'!N282</f>
        <v>13</v>
      </c>
      <c r="E282" s="13">
        <v>0</v>
      </c>
      <c r="F282" s="13">
        <v>0</v>
      </c>
      <c r="G282" s="13">
        <v>0</v>
      </c>
      <c r="H282" s="13">
        <v>1</v>
      </c>
      <c r="I282" s="7">
        <f>H282</f>
        <v>1</v>
      </c>
      <c r="J282" s="33">
        <v>0</v>
      </c>
      <c r="K282" s="33">
        <v>0</v>
      </c>
      <c r="L282" s="33">
        <v>0</v>
      </c>
      <c r="M282" s="33">
        <f>'форма 1'!O282</f>
        <v>2210177.4300000002</v>
      </c>
      <c r="N282" s="1">
        <f>M282</f>
        <v>2210177.4300000002</v>
      </c>
    </row>
    <row r="283" spans="1:14" s="4" customFormat="1" ht="15" x14ac:dyDescent="0.25">
      <c r="A283" s="12">
        <f>A281+1</f>
        <v>15</v>
      </c>
      <c r="B283" s="69" t="s">
        <v>66</v>
      </c>
      <c r="C283" s="33">
        <f>SUM(C284:C291)</f>
        <v>18412.45</v>
      </c>
      <c r="D283" s="13">
        <f t="shared" ref="D283:N283" si="32">SUM(D284:D291)</f>
        <v>700</v>
      </c>
      <c r="E283" s="13">
        <f t="shared" si="32"/>
        <v>0</v>
      </c>
      <c r="F283" s="13">
        <f t="shared" si="32"/>
        <v>0</v>
      </c>
      <c r="G283" s="13">
        <f t="shared" si="32"/>
        <v>0</v>
      </c>
      <c r="H283" s="13">
        <f t="shared" si="32"/>
        <v>8</v>
      </c>
      <c r="I283" s="13">
        <f t="shared" si="32"/>
        <v>8</v>
      </c>
      <c r="J283" s="33">
        <f t="shared" si="32"/>
        <v>0</v>
      </c>
      <c r="K283" s="33">
        <f t="shared" si="32"/>
        <v>0</v>
      </c>
      <c r="L283" s="33">
        <f t="shared" si="32"/>
        <v>0</v>
      </c>
      <c r="M283" s="33">
        <f t="shared" si="32"/>
        <v>23806005.140000001</v>
      </c>
      <c r="N283" s="33">
        <f t="shared" si="32"/>
        <v>23806005.140000001</v>
      </c>
    </row>
    <row r="284" spans="1:14" s="4" customFormat="1" ht="14.1" hidden="1" customHeight="1" x14ac:dyDescent="0.25">
      <c r="A284" s="12">
        <v>1</v>
      </c>
      <c r="B284" s="2" t="s">
        <v>165</v>
      </c>
      <c r="C284" s="15">
        <f>'форма 1'!I284</f>
        <v>2719</v>
      </c>
      <c r="D284" s="13">
        <f>'форма 1'!N284</f>
        <v>124</v>
      </c>
      <c r="E284" s="10">
        <v>0</v>
      </c>
      <c r="F284" s="10">
        <v>0</v>
      </c>
      <c r="G284" s="10">
        <v>0</v>
      </c>
      <c r="H284" s="10">
        <v>1</v>
      </c>
      <c r="I284" s="10">
        <f>H284</f>
        <v>1</v>
      </c>
      <c r="J284" s="34">
        <v>0</v>
      </c>
      <c r="K284" s="34">
        <v>0</v>
      </c>
      <c r="L284" s="34">
        <v>0</v>
      </c>
      <c r="M284" s="34">
        <f>'форма 1'!O284</f>
        <v>5369193.3799999999</v>
      </c>
      <c r="N284" s="1">
        <f>M284</f>
        <v>5369193.3799999999</v>
      </c>
    </row>
    <row r="285" spans="1:14" s="4" customFormat="1" ht="14.1" hidden="1" customHeight="1" x14ac:dyDescent="0.25">
      <c r="A285" s="31">
        <v>2</v>
      </c>
      <c r="B285" s="2" t="s">
        <v>835</v>
      </c>
      <c r="C285" s="15">
        <f>'форма 1'!I285</f>
        <v>1404.5</v>
      </c>
      <c r="D285" s="13">
        <f>'форма 1'!N285</f>
        <v>60</v>
      </c>
      <c r="E285" s="10">
        <v>0</v>
      </c>
      <c r="F285" s="10">
        <v>0</v>
      </c>
      <c r="G285" s="10">
        <v>0</v>
      </c>
      <c r="H285" s="10">
        <v>1</v>
      </c>
      <c r="I285" s="10">
        <f t="shared" ref="I285:I291" si="33">H285</f>
        <v>1</v>
      </c>
      <c r="J285" s="34">
        <v>0</v>
      </c>
      <c r="K285" s="34">
        <v>0</v>
      </c>
      <c r="L285" s="34">
        <v>0</v>
      </c>
      <c r="M285" s="34">
        <f>'форма 1'!O285</f>
        <v>204838.8</v>
      </c>
      <c r="N285" s="1">
        <f t="shared" ref="N285:N291" si="34">M285</f>
        <v>204838.8</v>
      </c>
    </row>
    <row r="286" spans="1:14" s="4" customFormat="1" ht="14.1" hidden="1" customHeight="1" x14ac:dyDescent="0.25">
      <c r="A286" s="31">
        <v>3</v>
      </c>
      <c r="B286" s="2" t="s">
        <v>555</v>
      </c>
      <c r="C286" s="15">
        <f>'форма 1'!I286</f>
        <v>2010.5</v>
      </c>
      <c r="D286" s="13">
        <f>'форма 1'!N286</f>
        <v>66</v>
      </c>
      <c r="E286" s="10">
        <v>0</v>
      </c>
      <c r="F286" s="10">
        <v>0</v>
      </c>
      <c r="G286" s="10">
        <v>0</v>
      </c>
      <c r="H286" s="10">
        <v>1</v>
      </c>
      <c r="I286" s="10">
        <f t="shared" si="33"/>
        <v>1</v>
      </c>
      <c r="J286" s="34">
        <v>0</v>
      </c>
      <c r="K286" s="34">
        <v>0</v>
      </c>
      <c r="L286" s="34">
        <v>0</v>
      </c>
      <c r="M286" s="34">
        <f>'форма 1'!O286</f>
        <v>293036.79999999999</v>
      </c>
      <c r="N286" s="1">
        <f t="shared" si="34"/>
        <v>293036.79999999999</v>
      </c>
    </row>
    <row r="287" spans="1:14" s="4" customFormat="1" ht="14.1" hidden="1" customHeight="1" x14ac:dyDescent="0.25">
      <c r="A287" s="12">
        <v>4</v>
      </c>
      <c r="B287" s="16" t="s">
        <v>166</v>
      </c>
      <c r="C287" s="15">
        <f>'форма 1'!I287</f>
        <v>5797.2</v>
      </c>
      <c r="D287" s="13">
        <f>'форма 1'!N287</f>
        <v>203</v>
      </c>
      <c r="E287" s="10">
        <v>0</v>
      </c>
      <c r="F287" s="10">
        <v>0</v>
      </c>
      <c r="G287" s="10">
        <v>0</v>
      </c>
      <c r="H287" s="10">
        <v>1</v>
      </c>
      <c r="I287" s="10">
        <f t="shared" si="33"/>
        <v>1</v>
      </c>
      <c r="J287" s="34">
        <v>0</v>
      </c>
      <c r="K287" s="34">
        <v>0</v>
      </c>
      <c r="L287" s="34">
        <v>0</v>
      </c>
      <c r="M287" s="34">
        <f>'форма 1'!O287</f>
        <v>6541644.0099999998</v>
      </c>
      <c r="N287" s="1">
        <f t="shared" si="34"/>
        <v>6541644.0099999998</v>
      </c>
    </row>
    <row r="288" spans="1:14" s="4" customFormat="1" ht="14.1" hidden="1" customHeight="1" x14ac:dyDescent="0.25">
      <c r="A288" s="31">
        <v>5</v>
      </c>
      <c r="B288" s="16" t="s">
        <v>556</v>
      </c>
      <c r="C288" s="15">
        <f>'форма 1'!I288</f>
        <v>973.6</v>
      </c>
      <c r="D288" s="13">
        <f>'форма 1'!N288</f>
        <v>69</v>
      </c>
      <c r="E288" s="10">
        <v>0</v>
      </c>
      <c r="F288" s="10">
        <v>0</v>
      </c>
      <c r="G288" s="10">
        <v>0</v>
      </c>
      <c r="H288" s="10">
        <v>1</v>
      </c>
      <c r="I288" s="10">
        <f t="shared" si="33"/>
        <v>1</v>
      </c>
      <c r="J288" s="34">
        <v>0</v>
      </c>
      <c r="K288" s="34">
        <v>0</v>
      </c>
      <c r="L288" s="34">
        <v>0</v>
      </c>
      <c r="M288" s="34">
        <f>'форма 1'!O288</f>
        <v>4119126</v>
      </c>
      <c r="N288" s="1">
        <f t="shared" si="34"/>
        <v>4119126</v>
      </c>
    </row>
    <row r="289" spans="1:14" s="4" customFormat="1" ht="14.1" hidden="1" customHeight="1" x14ac:dyDescent="0.25">
      <c r="A289" s="31">
        <v>6</v>
      </c>
      <c r="B289" s="16" t="s">
        <v>557</v>
      </c>
      <c r="C289" s="15">
        <f>'форма 1'!I289</f>
        <v>557.5</v>
      </c>
      <c r="D289" s="13">
        <f>'форма 1'!N289</f>
        <v>24</v>
      </c>
      <c r="E289" s="10">
        <v>0</v>
      </c>
      <c r="F289" s="10">
        <v>0</v>
      </c>
      <c r="G289" s="10">
        <v>0</v>
      </c>
      <c r="H289" s="10">
        <v>1</v>
      </c>
      <c r="I289" s="10">
        <f t="shared" si="33"/>
        <v>1</v>
      </c>
      <c r="J289" s="34">
        <v>0</v>
      </c>
      <c r="K289" s="34">
        <v>0</v>
      </c>
      <c r="L289" s="34">
        <v>0</v>
      </c>
      <c r="M289" s="34">
        <f>'форма 1'!O289</f>
        <v>3714900</v>
      </c>
      <c r="N289" s="1">
        <f t="shared" si="34"/>
        <v>3714900</v>
      </c>
    </row>
    <row r="290" spans="1:14" s="4" customFormat="1" ht="14.1" hidden="1" customHeight="1" x14ac:dyDescent="0.25">
      <c r="A290" s="12">
        <v>7</v>
      </c>
      <c r="B290" s="16" t="s">
        <v>167</v>
      </c>
      <c r="C290" s="15">
        <f>'форма 1'!I290</f>
        <v>2232.4499999999998</v>
      </c>
      <c r="D290" s="13">
        <f>'форма 1'!N290</f>
        <v>77</v>
      </c>
      <c r="E290" s="10">
        <v>0</v>
      </c>
      <c r="F290" s="10">
        <v>0</v>
      </c>
      <c r="G290" s="10">
        <v>0</v>
      </c>
      <c r="H290" s="10">
        <v>1</v>
      </c>
      <c r="I290" s="10">
        <f t="shared" si="33"/>
        <v>1</v>
      </c>
      <c r="J290" s="34">
        <v>0</v>
      </c>
      <c r="K290" s="34">
        <v>0</v>
      </c>
      <c r="L290" s="34">
        <v>0</v>
      </c>
      <c r="M290" s="34">
        <f>'форма 1'!O290</f>
        <v>3030681.05</v>
      </c>
      <c r="N290" s="1">
        <f t="shared" si="34"/>
        <v>3030681.05</v>
      </c>
    </row>
    <row r="291" spans="1:14" s="4" customFormat="1" ht="14.1" hidden="1" customHeight="1" x14ac:dyDescent="0.25">
      <c r="A291" s="31">
        <v>8</v>
      </c>
      <c r="B291" s="16" t="s">
        <v>558</v>
      </c>
      <c r="C291" s="15">
        <f>'форма 1'!I291</f>
        <v>2717.7</v>
      </c>
      <c r="D291" s="13">
        <f>'форма 1'!N291</f>
        <v>77</v>
      </c>
      <c r="E291" s="10">
        <v>0</v>
      </c>
      <c r="F291" s="10">
        <v>0</v>
      </c>
      <c r="G291" s="10">
        <v>0</v>
      </c>
      <c r="H291" s="10">
        <v>1</v>
      </c>
      <c r="I291" s="10">
        <f t="shared" si="33"/>
        <v>1</v>
      </c>
      <c r="J291" s="34">
        <v>0</v>
      </c>
      <c r="K291" s="34">
        <v>0</v>
      </c>
      <c r="L291" s="34">
        <v>0</v>
      </c>
      <c r="M291" s="34">
        <f>'форма 1'!O291</f>
        <v>532585.1</v>
      </c>
      <c r="N291" s="1">
        <f t="shared" si="34"/>
        <v>532585.1</v>
      </c>
    </row>
    <row r="292" spans="1:14" s="4" customFormat="1" ht="15" x14ac:dyDescent="0.25">
      <c r="A292" s="12">
        <f>A283+1</f>
        <v>16</v>
      </c>
      <c r="B292" s="83" t="s">
        <v>463</v>
      </c>
      <c r="C292" s="65">
        <f>SUM(C293:C295)</f>
        <v>2873.7</v>
      </c>
      <c r="D292" s="66">
        <f t="shared" ref="D292:N292" si="35">SUM(D293:D295)</f>
        <v>185</v>
      </c>
      <c r="E292" s="67">
        <f t="shared" si="35"/>
        <v>0</v>
      </c>
      <c r="F292" s="67">
        <f t="shared" si="35"/>
        <v>0</v>
      </c>
      <c r="G292" s="67">
        <f t="shared" si="35"/>
        <v>0</v>
      </c>
      <c r="H292" s="67">
        <f t="shared" si="35"/>
        <v>3</v>
      </c>
      <c r="I292" s="8">
        <f t="shared" si="35"/>
        <v>3</v>
      </c>
      <c r="J292" s="68">
        <f t="shared" si="35"/>
        <v>0</v>
      </c>
      <c r="K292" s="68">
        <f t="shared" si="35"/>
        <v>0</v>
      </c>
      <c r="L292" s="68">
        <f t="shared" si="35"/>
        <v>0</v>
      </c>
      <c r="M292" s="68">
        <f t="shared" si="35"/>
        <v>7831126.3300000001</v>
      </c>
      <c r="N292" s="68">
        <f t="shared" si="35"/>
        <v>7831126.3300000001</v>
      </c>
    </row>
    <row r="293" spans="1:14" s="4" customFormat="1" ht="14.1" hidden="1" customHeight="1" x14ac:dyDescent="0.25">
      <c r="A293" s="12">
        <v>1</v>
      </c>
      <c r="B293" s="19" t="s">
        <v>464</v>
      </c>
      <c r="C293" s="78">
        <f>'форма 1'!I293</f>
        <v>1187.7</v>
      </c>
      <c r="D293" s="13">
        <f>'форма 1'!N293</f>
        <v>94</v>
      </c>
      <c r="E293" s="14">
        <v>0</v>
      </c>
      <c r="F293" s="14">
        <v>0</v>
      </c>
      <c r="G293" s="14">
        <v>0</v>
      </c>
      <c r="H293" s="14">
        <v>1</v>
      </c>
      <c r="I293" s="8">
        <v>1</v>
      </c>
      <c r="J293" s="15">
        <v>0</v>
      </c>
      <c r="K293" s="15">
        <v>0</v>
      </c>
      <c r="L293" s="15">
        <v>0</v>
      </c>
      <c r="M293" s="9">
        <f>'форма 1'!O293</f>
        <v>238324.9</v>
      </c>
      <c r="N293" s="11">
        <f>M293</f>
        <v>238324.9</v>
      </c>
    </row>
    <row r="294" spans="1:14" s="4" customFormat="1" ht="14.1" hidden="1" customHeight="1" x14ac:dyDescent="0.25">
      <c r="A294" s="12">
        <v>2</v>
      </c>
      <c r="B294" s="19" t="s">
        <v>461</v>
      </c>
      <c r="C294" s="3">
        <f>'форма 1'!I294</f>
        <v>975.2</v>
      </c>
      <c r="D294" s="13">
        <f>'форма 1'!N294</f>
        <v>49</v>
      </c>
      <c r="E294" s="14">
        <v>0</v>
      </c>
      <c r="F294" s="14">
        <v>0</v>
      </c>
      <c r="G294" s="14">
        <v>0</v>
      </c>
      <c r="H294" s="14">
        <v>1</v>
      </c>
      <c r="I294" s="8">
        <v>1</v>
      </c>
      <c r="J294" s="15">
        <v>0</v>
      </c>
      <c r="K294" s="15">
        <v>0</v>
      </c>
      <c r="L294" s="15">
        <v>0</v>
      </c>
      <c r="M294" s="9">
        <f>'форма 1'!O294</f>
        <v>4333618.5599999996</v>
      </c>
      <c r="N294" s="11">
        <f>M294</f>
        <v>4333618.5599999996</v>
      </c>
    </row>
    <row r="295" spans="1:14" s="4" customFormat="1" ht="14.1" hidden="1" customHeight="1" x14ac:dyDescent="0.25">
      <c r="A295" s="12">
        <v>3</v>
      </c>
      <c r="B295" s="19" t="s">
        <v>462</v>
      </c>
      <c r="C295" s="3">
        <f>'форма 1'!I295</f>
        <v>710.8</v>
      </c>
      <c r="D295" s="13">
        <f>'форма 1'!N295</f>
        <v>42</v>
      </c>
      <c r="E295" s="14">
        <v>0</v>
      </c>
      <c r="F295" s="14">
        <v>0</v>
      </c>
      <c r="G295" s="14">
        <v>0</v>
      </c>
      <c r="H295" s="14">
        <v>1</v>
      </c>
      <c r="I295" s="8">
        <v>1</v>
      </c>
      <c r="J295" s="15">
        <v>0</v>
      </c>
      <c r="K295" s="15">
        <v>0</v>
      </c>
      <c r="L295" s="15">
        <v>0</v>
      </c>
      <c r="M295" s="9">
        <f>'форма 1'!O295</f>
        <v>3259182.87</v>
      </c>
      <c r="N295" s="11">
        <f>M295</f>
        <v>3259182.87</v>
      </c>
    </row>
    <row r="296" spans="1:14" s="4" customFormat="1" ht="15" x14ac:dyDescent="0.25">
      <c r="A296" s="213" t="s">
        <v>354</v>
      </c>
      <c r="B296" s="214"/>
      <c r="C296" s="5"/>
      <c r="D296" s="5"/>
      <c r="E296" s="5"/>
      <c r="F296" s="5"/>
      <c r="G296" s="5"/>
      <c r="H296" s="5"/>
      <c r="I296" s="5"/>
      <c r="J296" s="5"/>
      <c r="K296" s="5"/>
      <c r="L296" s="5"/>
      <c r="M296" s="5"/>
      <c r="N296" s="5"/>
    </row>
    <row r="297" spans="1:14" s="4" customFormat="1" ht="15" customHeight="1" x14ac:dyDescent="0.25">
      <c r="A297" s="221" t="s">
        <v>30</v>
      </c>
      <c r="B297" s="222"/>
      <c r="C297" s="6">
        <f t="shared" ref="C297:N297" si="36">C298+C312+C315+C318+C370+C459+C463+C482+C484+C486+C488+C382</f>
        <v>611208.89</v>
      </c>
      <c r="D297" s="7">
        <f t="shared" si="36"/>
        <v>21646</v>
      </c>
      <c r="E297" s="8">
        <f t="shared" si="36"/>
        <v>0</v>
      </c>
      <c r="F297" s="8">
        <f t="shared" si="36"/>
        <v>0</v>
      </c>
      <c r="G297" s="8">
        <f t="shared" si="36"/>
        <v>0</v>
      </c>
      <c r="H297" s="8">
        <f t="shared" si="36"/>
        <v>182</v>
      </c>
      <c r="I297" s="8">
        <f t="shared" si="36"/>
        <v>182</v>
      </c>
      <c r="J297" s="9">
        <f t="shared" si="36"/>
        <v>0</v>
      </c>
      <c r="K297" s="9">
        <f t="shared" si="36"/>
        <v>0</v>
      </c>
      <c r="L297" s="9">
        <f t="shared" si="36"/>
        <v>0</v>
      </c>
      <c r="M297" s="9">
        <f t="shared" si="36"/>
        <v>759212745.73000002</v>
      </c>
      <c r="N297" s="9">
        <f t="shared" si="36"/>
        <v>759212745.73000002</v>
      </c>
    </row>
    <row r="298" spans="1:14" s="4" customFormat="1" ht="15" x14ac:dyDescent="0.25">
      <c r="A298" s="12">
        <v>1</v>
      </c>
      <c r="B298" s="159" t="s">
        <v>59</v>
      </c>
      <c r="C298" s="34">
        <f>SUM(C299:C311)</f>
        <v>23720.05</v>
      </c>
      <c r="D298" s="10">
        <f t="shared" ref="D298:N298" si="37">SUM(D299:D311)</f>
        <v>570</v>
      </c>
      <c r="E298" s="10">
        <f t="shared" si="37"/>
        <v>0</v>
      </c>
      <c r="F298" s="10">
        <f t="shared" si="37"/>
        <v>0</v>
      </c>
      <c r="G298" s="10">
        <f t="shared" si="37"/>
        <v>0</v>
      </c>
      <c r="H298" s="10">
        <f t="shared" si="37"/>
        <v>13</v>
      </c>
      <c r="I298" s="10">
        <f t="shared" si="37"/>
        <v>13</v>
      </c>
      <c r="J298" s="34">
        <f t="shared" si="37"/>
        <v>0</v>
      </c>
      <c r="K298" s="34">
        <f t="shared" si="37"/>
        <v>0</v>
      </c>
      <c r="L298" s="34">
        <f t="shared" si="37"/>
        <v>0</v>
      </c>
      <c r="M298" s="34">
        <f t="shared" si="37"/>
        <v>24380013.460000001</v>
      </c>
      <c r="N298" s="34">
        <f t="shared" si="37"/>
        <v>24380013.460000001</v>
      </c>
    </row>
    <row r="299" spans="1:14" s="4" customFormat="1" ht="14.1" hidden="1" customHeight="1" x14ac:dyDescent="0.25">
      <c r="A299" s="12">
        <v>1</v>
      </c>
      <c r="B299" s="106" t="s">
        <v>384</v>
      </c>
      <c r="C299" s="158">
        <f>'форма 1'!I299</f>
        <v>1353.3</v>
      </c>
      <c r="D299" s="13">
        <f>'форма 1'!N299</f>
        <v>19</v>
      </c>
      <c r="E299" s="14">
        <v>0</v>
      </c>
      <c r="F299" s="14">
        <v>0</v>
      </c>
      <c r="G299" s="14">
        <v>0</v>
      </c>
      <c r="H299" s="14">
        <v>1</v>
      </c>
      <c r="I299" s="8">
        <v>1</v>
      </c>
      <c r="J299" s="15">
        <v>0</v>
      </c>
      <c r="K299" s="15">
        <v>0</v>
      </c>
      <c r="L299" s="15">
        <v>0</v>
      </c>
      <c r="M299" s="34">
        <f>'форма 1'!O299</f>
        <v>214884</v>
      </c>
      <c r="N299" s="11">
        <f t="shared" ref="N299:N311" si="38">M299</f>
        <v>214884</v>
      </c>
    </row>
    <row r="300" spans="1:14" s="4" customFormat="1" ht="14.1" hidden="1" customHeight="1" x14ac:dyDescent="0.25">
      <c r="A300" s="12">
        <v>2</v>
      </c>
      <c r="B300" s="106" t="s">
        <v>339</v>
      </c>
      <c r="C300" s="158">
        <f>'форма 1'!I300</f>
        <v>1413.1</v>
      </c>
      <c r="D300" s="13">
        <f>'форма 1'!N300</f>
        <v>33</v>
      </c>
      <c r="E300" s="14">
        <v>0</v>
      </c>
      <c r="F300" s="14">
        <v>0</v>
      </c>
      <c r="G300" s="14">
        <v>0</v>
      </c>
      <c r="H300" s="14">
        <v>1</v>
      </c>
      <c r="I300" s="8">
        <v>1</v>
      </c>
      <c r="J300" s="15">
        <v>0</v>
      </c>
      <c r="K300" s="15">
        <v>0</v>
      </c>
      <c r="L300" s="15">
        <v>0</v>
      </c>
      <c r="M300" s="34">
        <f>'форма 1'!O300</f>
        <v>5278377.22</v>
      </c>
      <c r="N300" s="11">
        <f t="shared" si="38"/>
        <v>5278377.22</v>
      </c>
    </row>
    <row r="301" spans="1:14" s="4" customFormat="1" ht="14.1" hidden="1" customHeight="1" x14ac:dyDescent="0.25">
      <c r="A301" s="12">
        <v>3</v>
      </c>
      <c r="B301" s="106" t="s">
        <v>341</v>
      </c>
      <c r="C301" s="158">
        <f>'форма 1'!I301</f>
        <v>973</v>
      </c>
      <c r="D301" s="13">
        <f>'форма 1'!N301</f>
        <v>36</v>
      </c>
      <c r="E301" s="14">
        <v>0</v>
      </c>
      <c r="F301" s="14">
        <v>0</v>
      </c>
      <c r="G301" s="14">
        <v>0</v>
      </c>
      <c r="H301" s="14">
        <v>1</v>
      </c>
      <c r="I301" s="8">
        <v>1</v>
      </c>
      <c r="J301" s="15">
        <v>0</v>
      </c>
      <c r="K301" s="15">
        <v>0</v>
      </c>
      <c r="L301" s="15">
        <v>0</v>
      </c>
      <c r="M301" s="34">
        <f>'форма 1'!O301</f>
        <v>6270368.4000000004</v>
      </c>
      <c r="N301" s="11">
        <f t="shared" si="38"/>
        <v>6270368.4000000004</v>
      </c>
    </row>
    <row r="302" spans="1:14" s="4" customFormat="1" ht="21.75" hidden="1" customHeight="1" x14ac:dyDescent="0.25">
      <c r="A302" s="12">
        <v>4</v>
      </c>
      <c r="B302" s="106" t="s">
        <v>385</v>
      </c>
      <c r="C302" s="158">
        <f>'форма 1'!I302</f>
        <v>2287.61</v>
      </c>
      <c r="D302" s="13">
        <f>'форма 1'!N302</f>
        <v>32</v>
      </c>
      <c r="E302" s="14">
        <v>0</v>
      </c>
      <c r="F302" s="14">
        <v>0</v>
      </c>
      <c r="G302" s="14">
        <v>0</v>
      </c>
      <c r="H302" s="14">
        <v>1</v>
      </c>
      <c r="I302" s="8">
        <v>1</v>
      </c>
      <c r="J302" s="15">
        <v>0</v>
      </c>
      <c r="K302" s="15">
        <v>0</v>
      </c>
      <c r="L302" s="15">
        <v>0</v>
      </c>
      <c r="M302" s="34">
        <f>'форма 1'!O302</f>
        <v>324697.34999999998</v>
      </c>
      <c r="N302" s="11">
        <f t="shared" si="38"/>
        <v>324697.34999999998</v>
      </c>
    </row>
    <row r="303" spans="1:14" s="4" customFormat="1" ht="21.75" hidden="1" customHeight="1" x14ac:dyDescent="0.25">
      <c r="A303" s="12">
        <v>5</v>
      </c>
      <c r="B303" s="106" t="s">
        <v>386</v>
      </c>
      <c r="C303" s="158">
        <f>'форма 1'!I303</f>
        <v>2594.37</v>
      </c>
      <c r="D303" s="13">
        <f>'форма 1'!N303</f>
        <v>47</v>
      </c>
      <c r="E303" s="14">
        <v>0</v>
      </c>
      <c r="F303" s="14">
        <v>0</v>
      </c>
      <c r="G303" s="14">
        <v>0</v>
      </c>
      <c r="H303" s="14">
        <v>1</v>
      </c>
      <c r="I303" s="8">
        <v>1</v>
      </c>
      <c r="J303" s="15">
        <v>0</v>
      </c>
      <c r="K303" s="15">
        <v>0</v>
      </c>
      <c r="L303" s="15">
        <v>0</v>
      </c>
      <c r="M303" s="34">
        <f>'форма 1'!O303</f>
        <v>372714.62</v>
      </c>
      <c r="N303" s="11">
        <f t="shared" si="38"/>
        <v>372714.62</v>
      </c>
    </row>
    <row r="304" spans="1:14" s="4" customFormat="1" ht="15.75" hidden="1" customHeight="1" x14ac:dyDescent="0.25">
      <c r="A304" s="12">
        <v>6</v>
      </c>
      <c r="B304" s="106" t="s">
        <v>387</v>
      </c>
      <c r="C304" s="158">
        <f>'форма 1'!I304</f>
        <v>5453.35</v>
      </c>
      <c r="D304" s="13">
        <f>'форма 1'!N304</f>
        <v>169</v>
      </c>
      <c r="E304" s="14">
        <v>0</v>
      </c>
      <c r="F304" s="14">
        <v>0</v>
      </c>
      <c r="G304" s="14">
        <v>0</v>
      </c>
      <c r="H304" s="14">
        <v>1</v>
      </c>
      <c r="I304" s="8">
        <v>1</v>
      </c>
      <c r="J304" s="15">
        <v>0</v>
      </c>
      <c r="K304" s="15">
        <v>0</v>
      </c>
      <c r="L304" s="15">
        <v>0</v>
      </c>
      <c r="M304" s="34">
        <f>'форма 1'!O304</f>
        <v>754172.87</v>
      </c>
      <c r="N304" s="11">
        <f t="shared" si="38"/>
        <v>754172.87</v>
      </c>
    </row>
    <row r="305" spans="1:14" s="4" customFormat="1" ht="14.1" hidden="1" customHeight="1" x14ac:dyDescent="0.25">
      <c r="A305" s="12">
        <v>7</v>
      </c>
      <c r="B305" s="106" t="s">
        <v>342</v>
      </c>
      <c r="C305" s="158">
        <f>'форма 1'!I305</f>
        <v>506.7</v>
      </c>
      <c r="D305" s="13">
        <f>'форма 1'!N305</f>
        <v>11</v>
      </c>
      <c r="E305" s="14">
        <v>0</v>
      </c>
      <c r="F305" s="14">
        <v>0</v>
      </c>
      <c r="G305" s="14">
        <v>0</v>
      </c>
      <c r="H305" s="14">
        <v>1</v>
      </c>
      <c r="I305" s="8">
        <v>1</v>
      </c>
      <c r="J305" s="15">
        <v>0</v>
      </c>
      <c r="K305" s="15">
        <v>0</v>
      </c>
      <c r="L305" s="15">
        <v>0</v>
      </c>
      <c r="M305" s="34">
        <f>'форма 1'!O305</f>
        <v>2414203.98</v>
      </c>
      <c r="N305" s="11">
        <f t="shared" si="38"/>
        <v>2414203.98</v>
      </c>
    </row>
    <row r="306" spans="1:14" hidden="1" x14ac:dyDescent="0.25">
      <c r="A306" s="12">
        <v>8</v>
      </c>
      <c r="B306" s="106" t="s">
        <v>343</v>
      </c>
      <c r="C306" s="158">
        <f>'форма 1'!I306</f>
        <v>544.70000000000005</v>
      </c>
      <c r="D306" s="13">
        <f>'форма 1'!N306</f>
        <v>12</v>
      </c>
      <c r="E306" s="14">
        <v>0</v>
      </c>
      <c r="F306" s="14">
        <v>0</v>
      </c>
      <c r="G306" s="14">
        <v>0</v>
      </c>
      <c r="H306" s="14">
        <v>1</v>
      </c>
      <c r="I306" s="8">
        <v>1</v>
      </c>
      <c r="J306" s="15">
        <v>0</v>
      </c>
      <c r="K306" s="15">
        <v>0</v>
      </c>
      <c r="L306" s="15">
        <v>0</v>
      </c>
      <c r="M306" s="34">
        <f>'форма 1'!O306</f>
        <v>2539931.5499999998</v>
      </c>
      <c r="N306" s="11">
        <f t="shared" si="38"/>
        <v>2539931.5499999998</v>
      </c>
    </row>
    <row r="307" spans="1:14" hidden="1" x14ac:dyDescent="0.25">
      <c r="A307" s="12">
        <v>9</v>
      </c>
      <c r="B307" s="106" t="s">
        <v>344</v>
      </c>
      <c r="C307" s="158">
        <f>'форма 1'!I307</f>
        <v>596.83000000000004</v>
      </c>
      <c r="D307" s="13">
        <f>'форма 1'!N307</f>
        <v>18</v>
      </c>
      <c r="E307" s="14">
        <v>0</v>
      </c>
      <c r="F307" s="14">
        <v>0</v>
      </c>
      <c r="G307" s="14">
        <v>0</v>
      </c>
      <c r="H307" s="14">
        <v>1</v>
      </c>
      <c r="I307" s="8">
        <v>1</v>
      </c>
      <c r="J307" s="15">
        <v>0</v>
      </c>
      <c r="K307" s="15">
        <v>0</v>
      </c>
      <c r="L307" s="15">
        <v>0</v>
      </c>
      <c r="M307" s="34">
        <f>'форма 1'!O307</f>
        <v>2820990.85</v>
      </c>
      <c r="N307" s="11">
        <f t="shared" si="38"/>
        <v>2820990.85</v>
      </c>
    </row>
    <row r="308" spans="1:14" hidden="1" x14ac:dyDescent="0.25">
      <c r="A308" s="12">
        <v>10</v>
      </c>
      <c r="B308" s="106" t="s">
        <v>369</v>
      </c>
      <c r="C308" s="158">
        <f>'форма 1'!I308</f>
        <v>5250.48</v>
      </c>
      <c r="D308" s="13">
        <f>'форма 1'!N308</f>
        <v>115</v>
      </c>
      <c r="E308" s="14">
        <v>0</v>
      </c>
      <c r="F308" s="14">
        <v>0</v>
      </c>
      <c r="G308" s="14">
        <v>0</v>
      </c>
      <c r="H308" s="14">
        <v>1</v>
      </c>
      <c r="I308" s="8">
        <v>1</v>
      </c>
      <c r="J308" s="15">
        <v>0</v>
      </c>
      <c r="K308" s="15">
        <v>0</v>
      </c>
      <c r="L308" s="15">
        <v>0</v>
      </c>
      <c r="M308" s="34">
        <f>'форма 1'!O308</f>
        <v>756676.8</v>
      </c>
      <c r="N308" s="11">
        <f t="shared" si="38"/>
        <v>756676.8</v>
      </c>
    </row>
    <row r="309" spans="1:14" hidden="1" x14ac:dyDescent="0.25">
      <c r="A309" s="12">
        <v>11</v>
      </c>
      <c r="B309" s="106" t="s">
        <v>388</v>
      </c>
      <c r="C309" s="158">
        <f>'форма 1'!I309</f>
        <v>976.94</v>
      </c>
      <c r="D309" s="13">
        <f>'форма 1'!N309</f>
        <v>31</v>
      </c>
      <c r="E309" s="14">
        <v>0</v>
      </c>
      <c r="F309" s="14">
        <v>0</v>
      </c>
      <c r="G309" s="14">
        <v>0</v>
      </c>
      <c r="H309" s="14">
        <v>1</v>
      </c>
      <c r="I309" s="8">
        <v>1</v>
      </c>
      <c r="J309" s="15">
        <v>0</v>
      </c>
      <c r="K309" s="15">
        <v>0</v>
      </c>
      <c r="L309" s="15">
        <v>0</v>
      </c>
      <c r="M309" s="34">
        <f>'форма 1'!O309</f>
        <v>214981.64</v>
      </c>
      <c r="N309" s="11">
        <f t="shared" si="38"/>
        <v>214981.64</v>
      </c>
    </row>
    <row r="310" spans="1:14" s="4" customFormat="1" ht="15" hidden="1" x14ac:dyDescent="0.25">
      <c r="A310" s="12">
        <v>12</v>
      </c>
      <c r="B310" s="106" t="s">
        <v>345</v>
      </c>
      <c r="C310" s="158">
        <f>'форма 1'!I310</f>
        <v>366</v>
      </c>
      <c r="D310" s="13">
        <f>'форма 1'!N310</f>
        <v>12</v>
      </c>
      <c r="E310" s="14">
        <v>0</v>
      </c>
      <c r="F310" s="14">
        <v>0</v>
      </c>
      <c r="G310" s="14">
        <v>0</v>
      </c>
      <c r="H310" s="14">
        <v>1</v>
      </c>
      <c r="I310" s="8">
        <v>1</v>
      </c>
      <c r="J310" s="15">
        <v>0</v>
      </c>
      <c r="K310" s="15">
        <v>0</v>
      </c>
      <c r="L310" s="15">
        <v>0</v>
      </c>
      <c r="M310" s="34">
        <f>'форма 1'!O310</f>
        <v>2244161.6</v>
      </c>
      <c r="N310" s="11">
        <f t="shared" si="38"/>
        <v>2244161.6</v>
      </c>
    </row>
    <row r="311" spans="1:14" hidden="1" x14ac:dyDescent="0.25">
      <c r="A311" s="12">
        <v>13</v>
      </c>
      <c r="B311" s="106" t="s">
        <v>389</v>
      </c>
      <c r="C311" s="158">
        <f>'форма 1'!I311</f>
        <v>1403.67</v>
      </c>
      <c r="D311" s="13">
        <f>'форма 1'!N311</f>
        <v>35</v>
      </c>
      <c r="E311" s="14">
        <v>0</v>
      </c>
      <c r="F311" s="14">
        <v>0</v>
      </c>
      <c r="G311" s="14">
        <v>0</v>
      </c>
      <c r="H311" s="14">
        <v>1</v>
      </c>
      <c r="I311" s="8">
        <v>1</v>
      </c>
      <c r="J311" s="15">
        <v>0</v>
      </c>
      <c r="K311" s="15">
        <v>0</v>
      </c>
      <c r="L311" s="15">
        <v>0</v>
      </c>
      <c r="M311" s="34">
        <f>'форма 1'!O311</f>
        <v>173852.58</v>
      </c>
      <c r="N311" s="11">
        <f t="shared" si="38"/>
        <v>173852.58</v>
      </c>
    </row>
    <row r="312" spans="1:14" s="4" customFormat="1" ht="15" x14ac:dyDescent="0.25">
      <c r="A312" s="12">
        <v>2</v>
      </c>
      <c r="B312" s="83" t="s">
        <v>60</v>
      </c>
      <c r="C312" s="65">
        <f>SUM(C313:C314)</f>
        <v>1659.8</v>
      </c>
      <c r="D312" s="66">
        <f t="shared" ref="D312:N312" si="39">SUM(D313:D314)</f>
        <v>84</v>
      </c>
      <c r="E312" s="67">
        <f t="shared" si="39"/>
        <v>0</v>
      </c>
      <c r="F312" s="67">
        <f t="shared" si="39"/>
        <v>0</v>
      </c>
      <c r="G312" s="67">
        <f t="shared" si="39"/>
        <v>0</v>
      </c>
      <c r="H312" s="67">
        <f t="shared" si="39"/>
        <v>2</v>
      </c>
      <c r="I312" s="8">
        <f t="shared" si="39"/>
        <v>2</v>
      </c>
      <c r="J312" s="68">
        <f t="shared" si="39"/>
        <v>0</v>
      </c>
      <c r="K312" s="68">
        <f t="shared" si="39"/>
        <v>0</v>
      </c>
      <c r="L312" s="68">
        <f t="shared" si="39"/>
        <v>0</v>
      </c>
      <c r="M312" s="68">
        <f t="shared" si="39"/>
        <v>4361128.78</v>
      </c>
      <c r="N312" s="68">
        <f t="shared" si="39"/>
        <v>4361128.78</v>
      </c>
    </row>
    <row r="313" spans="1:14" s="4" customFormat="1" ht="14.1" hidden="1" customHeight="1" x14ac:dyDescent="0.25">
      <c r="A313" s="12">
        <v>1</v>
      </c>
      <c r="B313" s="136" t="s">
        <v>644</v>
      </c>
      <c r="C313" s="158">
        <f>'форма 1'!I313</f>
        <v>357.9</v>
      </c>
      <c r="D313" s="13">
        <f>'форма 1'!N313</f>
        <v>37</v>
      </c>
      <c r="E313" s="14">
        <v>0</v>
      </c>
      <c r="F313" s="14">
        <v>0</v>
      </c>
      <c r="G313" s="14">
        <v>0</v>
      </c>
      <c r="H313" s="14">
        <v>1</v>
      </c>
      <c r="I313" s="8">
        <v>1</v>
      </c>
      <c r="J313" s="15">
        <v>0</v>
      </c>
      <c r="K313" s="15">
        <v>0</v>
      </c>
      <c r="L313" s="15">
        <v>0</v>
      </c>
      <c r="M313" s="34">
        <f>'форма 1'!O313</f>
        <v>85236.9</v>
      </c>
      <c r="N313" s="11">
        <f>M313</f>
        <v>85236.9</v>
      </c>
    </row>
    <row r="314" spans="1:14" s="4" customFormat="1" ht="14.1" hidden="1" customHeight="1" x14ac:dyDescent="0.25">
      <c r="A314" s="12">
        <v>2</v>
      </c>
      <c r="B314" s="136" t="s">
        <v>346</v>
      </c>
      <c r="C314" s="158">
        <f>'форма 1'!I314</f>
        <v>1301.9000000000001</v>
      </c>
      <c r="D314" s="13">
        <f>'форма 1'!N314</f>
        <v>47</v>
      </c>
      <c r="E314" s="14">
        <v>0</v>
      </c>
      <c r="F314" s="14">
        <v>0</v>
      </c>
      <c r="G314" s="14">
        <v>0</v>
      </c>
      <c r="H314" s="14">
        <v>1</v>
      </c>
      <c r="I314" s="8">
        <v>1</v>
      </c>
      <c r="J314" s="15">
        <v>0</v>
      </c>
      <c r="K314" s="15">
        <v>0</v>
      </c>
      <c r="L314" s="15">
        <v>0</v>
      </c>
      <c r="M314" s="34">
        <f>'форма 1'!O314</f>
        <v>4275891.88</v>
      </c>
      <c r="N314" s="11">
        <f>M314</f>
        <v>4275891.88</v>
      </c>
    </row>
    <row r="315" spans="1:14" s="4" customFormat="1" ht="15" x14ac:dyDescent="0.25">
      <c r="A315" s="12">
        <v>3</v>
      </c>
      <c r="B315" s="83" t="s">
        <v>61</v>
      </c>
      <c r="C315" s="65">
        <f t="shared" ref="C315:N315" si="40">SUM(C316:C317)</f>
        <v>1079.0999999999999</v>
      </c>
      <c r="D315" s="66">
        <f t="shared" si="40"/>
        <v>47</v>
      </c>
      <c r="E315" s="67">
        <f t="shared" si="40"/>
        <v>0</v>
      </c>
      <c r="F315" s="67">
        <f t="shared" si="40"/>
        <v>0</v>
      </c>
      <c r="G315" s="67">
        <f t="shared" si="40"/>
        <v>0</v>
      </c>
      <c r="H315" s="67">
        <f t="shared" si="40"/>
        <v>2</v>
      </c>
      <c r="I315" s="8">
        <f t="shared" si="40"/>
        <v>2</v>
      </c>
      <c r="J315" s="68">
        <f t="shared" si="40"/>
        <v>0</v>
      </c>
      <c r="K315" s="68">
        <f t="shared" si="40"/>
        <v>0</v>
      </c>
      <c r="L315" s="68">
        <f t="shared" si="40"/>
        <v>0</v>
      </c>
      <c r="M315" s="68">
        <f t="shared" si="40"/>
        <v>3695409.2</v>
      </c>
      <c r="N315" s="68">
        <f t="shared" si="40"/>
        <v>3695409.2</v>
      </c>
    </row>
    <row r="316" spans="1:14" s="4" customFormat="1" ht="14.1" hidden="1" customHeight="1" x14ac:dyDescent="0.25">
      <c r="A316" s="12">
        <v>1</v>
      </c>
      <c r="B316" s="19" t="s">
        <v>447</v>
      </c>
      <c r="C316" s="3">
        <f>'форма 1'!I316</f>
        <v>532</v>
      </c>
      <c r="D316" s="13">
        <f>'форма 1'!N316</f>
        <v>19</v>
      </c>
      <c r="E316" s="14">
        <v>0</v>
      </c>
      <c r="F316" s="14">
        <v>0</v>
      </c>
      <c r="G316" s="14">
        <v>0</v>
      </c>
      <c r="H316" s="14">
        <v>1</v>
      </c>
      <c r="I316" s="8">
        <v>1</v>
      </c>
      <c r="J316" s="15">
        <v>0</v>
      </c>
      <c r="K316" s="15">
        <v>0</v>
      </c>
      <c r="L316" s="15">
        <v>0</v>
      </c>
      <c r="M316" s="9">
        <f>'форма 1'!O316</f>
        <v>3569716.5</v>
      </c>
      <c r="N316" s="11">
        <f>M316</f>
        <v>3569716.5</v>
      </c>
    </row>
    <row r="317" spans="1:14" s="4" customFormat="1" ht="14.1" hidden="1" customHeight="1" x14ac:dyDescent="0.25">
      <c r="A317" s="12">
        <v>2</v>
      </c>
      <c r="B317" s="19" t="s">
        <v>448</v>
      </c>
      <c r="C317" s="3">
        <f>'форма 1'!I317</f>
        <v>547.1</v>
      </c>
      <c r="D317" s="13">
        <f>'форма 1'!N317</f>
        <v>28</v>
      </c>
      <c r="E317" s="14">
        <v>0</v>
      </c>
      <c r="F317" s="14">
        <v>0</v>
      </c>
      <c r="G317" s="14">
        <v>0</v>
      </c>
      <c r="H317" s="14">
        <v>1</v>
      </c>
      <c r="I317" s="8">
        <v>1</v>
      </c>
      <c r="J317" s="15">
        <v>0</v>
      </c>
      <c r="K317" s="15">
        <v>0</v>
      </c>
      <c r="L317" s="15">
        <v>0</v>
      </c>
      <c r="M317" s="9">
        <f>'форма 1'!O317</f>
        <v>125692.7</v>
      </c>
      <c r="N317" s="11">
        <f>M317</f>
        <v>125692.7</v>
      </c>
    </row>
    <row r="318" spans="1:14" s="4" customFormat="1" ht="13.5" customHeight="1" x14ac:dyDescent="0.25">
      <c r="A318" s="12">
        <v>4</v>
      </c>
      <c r="B318" s="83" t="s">
        <v>62</v>
      </c>
      <c r="C318" s="65">
        <f t="shared" ref="C318:N318" si="41">SUM(C319:C369)</f>
        <v>174057.4</v>
      </c>
      <c r="D318" s="66">
        <f t="shared" si="41"/>
        <v>5851</v>
      </c>
      <c r="E318" s="66">
        <f t="shared" si="41"/>
        <v>0</v>
      </c>
      <c r="F318" s="66">
        <f t="shared" si="41"/>
        <v>0</v>
      </c>
      <c r="G318" s="66">
        <f t="shared" si="41"/>
        <v>0</v>
      </c>
      <c r="H318" s="66">
        <f t="shared" si="41"/>
        <v>51</v>
      </c>
      <c r="I318" s="66">
        <f t="shared" si="41"/>
        <v>51</v>
      </c>
      <c r="J318" s="65">
        <f t="shared" si="41"/>
        <v>0</v>
      </c>
      <c r="K318" s="65">
        <f t="shared" si="41"/>
        <v>0</v>
      </c>
      <c r="L318" s="65">
        <f t="shared" si="41"/>
        <v>0</v>
      </c>
      <c r="M318" s="65">
        <f t="shared" si="41"/>
        <v>149501816.19</v>
      </c>
      <c r="N318" s="65">
        <f t="shared" si="41"/>
        <v>149501816.19</v>
      </c>
    </row>
    <row r="319" spans="1:14" s="4" customFormat="1" ht="14.25" hidden="1" customHeight="1" x14ac:dyDescent="0.25">
      <c r="A319" s="12">
        <v>1</v>
      </c>
      <c r="B319" s="19" t="s">
        <v>559</v>
      </c>
      <c r="C319" s="3">
        <f>'форма 1'!I319</f>
        <v>5856.2</v>
      </c>
      <c r="D319" s="13">
        <f>'форма 1'!N319</f>
        <v>122</v>
      </c>
      <c r="E319" s="14">
        <v>0</v>
      </c>
      <c r="F319" s="14">
        <v>0</v>
      </c>
      <c r="G319" s="14">
        <v>0</v>
      </c>
      <c r="H319" s="14">
        <v>1</v>
      </c>
      <c r="I319" s="8">
        <v>1</v>
      </c>
      <c r="J319" s="15">
        <v>0</v>
      </c>
      <c r="K319" s="15">
        <v>0</v>
      </c>
      <c r="L319" s="15">
        <v>0</v>
      </c>
      <c r="M319" s="9">
        <f>'форма 1'!O319</f>
        <v>22271716.800000001</v>
      </c>
      <c r="N319" s="11">
        <f t="shared" ref="N319:N369" si="42">M319</f>
        <v>22271716.800000001</v>
      </c>
    </row>
    <row r="320" spans="1:14" s="4" customFormat="1" ht="14.25" hidden="1" customHeight="1" x14ac:dyDescent="0.25">
      <c r="A320" s="12">
        <f>A319+1</f>
        <v>2</v>
      </c>
      <c r="B320" s="19" t="s">
        <v>563</v>
      </c>
      <c r="C320" s="3">
        <f>'форма 1'!I320</f>
        <v>3949.1</v>
      </c>
      <c r="D320" s="13">
        <f>'форма 1'!N320</f>
        <v>133</v>
      </c>
      <c r="E320" s="14">
        <v>0</v>
      </c>
      <c r="F320" s="14">
        <v>0</v>
      </c>
      <c r="G320" s="14">
        <v>0</v>
      </c>
      <c r="H320" s="14">
        <v>1</v>
      </c>
      <c r="I320" s="8">
        <v>1</v>
      </c>
      <c r="J320" s="15">
        <v>0</v>
      </c>
      <c r="K320" s="15">
        <v>0</v>
      </c>
      <c r="L320" s="15">
        <v>0</v>
      </c>
      <c r="M320" s="9">
        <f>'форма 1'!O320</f>
        <v>434340</v>
      </c>
      <c r="N320" s="11">
        <f t="shared" si="42"/>
        <v>434340</v>
      </c>
    </row>
    <row r="321" spans="1:14" s="4" customFormat="1" ht="14.25" hidden="1" customHeight="1" x14ac:dyDescent="0.25">
      <c r="A321" s="12">
        <f t="shared" ref="A321:A369" si="43">A320+1</f>
        <v>3</v>
      </c>
      <c r="B321" s="19" t="s">
        <v>534</v>
      </c>
      <c r="C321" s="3">
        <f>'форма 1'!I321</f>
        <v>5062.2</v>
      </c>
      <c r="D321" s="13">
        <f>'форма 1'!N321</f>
        <v>100</v>
      </c>
      <c r="E321" s="14">
        <v>0</v>
      </c>
      <c r="F321" s="14">
        <v>0</v>
      </c>
      <c r="G321" s="14">
        <v>0</v>
      </c>
      <c r="H321" s="14">
        <v>1</v>
      </c>
      <c r="I321" s="8">
        <v>1</v>
      </c>
      <c r="J321" s="15">
        <v>0</v>
      </c>
      <c r="K321" s="15">
        <v>0</v>
      </c>
      <c r="L321" s="15">
        <v>0</v>
      </c>
      <c r="M321" s="9">
        <f>'форма 1'!O321</f>
        <v>11541703.9</v>
      </c>
      <c r="N321" s="11">
        <f t="shared" si="42"/>
        <v>11541703.9</v>
      </c>
    </row>
    <row r="322" spans="1:14" s="4" customFormat="1" ht="14.25" hidden="1" customHeight="1" x14ac:dyDescent="0.25">
      <c r="A322" s="12">
        <f t="shared" si="43"/>
        <v>4</v>
      </c>
      <c r="B322" s="19" t="s">
        <v>564</v>
      </c>
      <c r="C322" s="3">
        <f>'форма 1'!I322</f>
        <v>3337.48</v>
      </c>
      <c r="D322" s="13">
        <f>'форма 1'!N322</f>
        <v>100</v>
      </c>
      <c r="E322" s="14">
        <v>0</v>
      </c>
      <c r="F322" s="14">
        <v>0</v>
      </c>
      <c r="G322" s="14">
        <v>0</v>
      </c>
      <c r="H322" s="14">
        <v>1</v>
      </c>
      <c r="I322" s="8">
        <v>1</v>
      </c>
      <c r="J322" s="15">
        <v>0</v>
      </c>
      <c r="K322" s="15">
        <v>0</v>
      </c>
      <c r="L322" s="15">
        <v>0</v>
      </c>
      <c r="M322" s="9">
        <f>'форма 1'!O322</f>
        <v>1747892</v>
      </c>
      <c r="N322" s="11">
        <f t="shared" si="42"/>
        <v>1747892</v>
      </c>
    </row>
    <row r="323" spans="1:14" s="4" customFormat="1" ht="14.25" hidden="1" customHeight="1" x14ac:dyDescent="0.25">
      <c r="A323" s="12">
        <f t="shared" si="43"/>
        <v>5</v>
      </c>
      <c r="B323" s="19" t="s">
        <v>565</v>
      </c>
      <c r="C323" s="3">
        <f>'форма 1'!I323</f>
        <v>3792</v>
      </c>
      <c r="D323" s="13">
        <f>'форма 1'!N323</f>
        <v>73</v>
      </c>
      <c r="E323" s="14">
        <v>0</v>
      </c>
      <c r="F323" s="14">
        <v>0</v>
      </c>
      <c r="G323" s="14">
        <v>0</v>
      </c>
      <c r="H323" s="14">
        <v>1</v>
      </c>
      <c r="I323" s="8">
        <v>1</v>
      </c>
      <c r="J323" s="15">
        <v>0</v>
      </c>
      <c r="K323" s="15">
        <v>0</v>
      </c>
      <c r="L323" s="15">
        <v>0</v>
      </c>
      <c r="M323" s="9">
        <f>'форма 1'!O323</f>
        <v>430081.3</v>
      </c>
      <c r="N323" s="11">
        <f t="shared" si="42"/>
        <v>430081.3</v>
      </c>
    </row>
    <row r="324" spans="1:14" s="4" customFormat="1" ht="14.25" hidden="1" customHeight="1" x14ac:dyDescent="0.25">
      <c r="A324" s="12">
        <f t="shared" si="43"/>
        <v>6</v>
      </c>
      <c r="B324" s="19" t="s">
        <v>566</v>
      </c>
      <c r="C324" s="3">
        <f>'форма 1'!I324</f>
        <v>1003.2</v>
      </c>
      <c r="D324" s="13">
        <f>'форма 1'!N324</f>
        <v>45</v>
      </c>
      <c r="E324" s="14">
        <v>0</v>
      </c>
      <c r="F324" s="14">
        <v>0</v>
      </c>
      <c r="G324" s="14">
        <v>0</v>
      </c>
      <c r="H324" s="14">
        <v>1</v>
      </c>
      <c r="I324" s="8">
        <v>1</v>
      </c>
      <c r="J324" s="15">
        <v>0</v>
      </c>
      <c r="K324" s="15">
        <v>0</v>
      </c>
      <c r="L324" s="15">
        <v>0</v>
      </c>
      <c r="M324" s="9">
        <f>'форма 1'!O324</f>
        <v>231521</v>
      </c>
      <c r="N324" s="11">
        <f t="shared" si="42"/>
        <v>231521</v>
      </c>
    </row>
    <row r="325" spans="1:14" s="4" customFormat="1" ht="14.25" hidden="1" customHeight="1" x14ac:dyDescent="0.25">
      <c r="A325" s="12">
        <f t="shared" si="43"/>
        <v>7</v>
      </c>
      <c r="B325" s="19" t="s">
        <v>567</v>
      </c>
      <c r="C325" s="3">
        <f>'форма 1'!I325</f>
        <v>4279</v>
      </c>
      <c r="D325" s="13">
        <f>'форма 1'!N325</f>
        <v>103</v>
      </c>
      <c r="E325" s="14">
        <v>0</v>
      </c>
      <c r="F325" s="14">
        <v>0</v>
      </c>
      <c r="G325" s="14">
        <v>0</v>
      </c>
      <c r="H325" s="14">
        <v>1</v>
      </c>
      <c r="I325" s="8">
        <v>1</v>
      </c>
      <c r="J325" s="15">
        <v>0</v>
      </c>
      <c r="K325" s="15">
        <v>0</v>
      </c>
      <c r="L325" s="15">
        <v>0</v>
      </c>
      <c r="M325" s="9">
        <f>'форма 1'!O325</f>
        <v>99825.600000000006</v>
      </c>
      <c r="N325" s="11">
        <f t="shared" si="42"/>
        <v>99825.600000000006</v>
      </c>
    </row>
    <row r="326" spans="1:14" s="4" customFormat="1" ht="15.75" hidden="1" customHeight="1" x14ac:dyDescent="0.25">
      <c r="A326" s="12">
        <f t="shared" si="43"/>
        <v>8</v>
      </c>
      <c r="B326" s="110" t="s">
        <v>168</v>
      </c>
      <c r="C326" s="158">
        <f>'форма 1'!I326</f>
        <v>3415</v>
      </c>
      <c r="D326" s="7">
        <f>'форма 1'!N326</f>
        <v>105</v>
      </c>
      <c r="E326" s="14">
        <v>0</v>
      </c>
      <c r="F326" s="14">
        <v>0</v>
      </c>
      <c r="G326" s="14">
        <v>0</v>
      </c>
      <c r="H326" s="14">
        <v>1</v>
      </c>
      <c r="I326" s="8">
        <v>1</v>
      </c>
      <c r="J326" s="15">
        <v>0</v>
      </c>
      <c r="K326" s="15">
        <v>0</v>
      </c>
      <c r="L326" s="15">
        <v>0</v>
      </c>
      <c r="M326" s="9">
        <f>'форма 1'!O326</f>
        <v>4435767.9400000004</v>
      </c>
      <c r="N326" s="11">
        <f t="shared" si="42"/>
        <v>4435767.9400000004</v>
      </c>
    </row>
    <row r="327" spans="1:14" s="4" customFormat="1" ht="14.25" hidden="1" customHeight="1" x14ac:dyDescent="0.25">
      <c r="A327" s="12">
        <f t="shared" si="43"/>
        <v>9</v>
      </c>
      <c r="B327" s="19" t="s">
        <v>568</v>
      </c>
      <c r="C327" s="3">
        <f>'форма 1'!I327</f>
        <v>5170</v>
      </c>
      <c r="D327" s="13">
        <f>'форма 1'!N327</f>
        <v>114</v>
      </c>
      <c r="E327" s="14">
        <v>0</v>
      </c>
      <c r="F327" s="14">
        <v>0</v>
      </c>
      <c r="G327" s="14">
        <v>0</v>
      </c>
      <c r="H327" s="14">
        <v>1</v>
      </c>
      <c r="I327" s="8">
        <v>1</v>
      </c>
      <c r="J327" s="15">
        <v>0</v>
      </c>
      <c r="K327" s="15">
        <v>0</v>
      </c>
      <c r="L327" s="15">
        <v>0</v>
      </c>
      <c r="M327" s="9">
        <f>'форма 1'!O327</f>
        <v>218137.2</v>
      </c>
      <c r="N327" s="11">
        <f t="shared" si="42"/>
        <v>218137.2</v>
      </c>
    </row>
    <row r="328" spans="1:14" s="4" customFormat="1" ht="14.25" hidden="1" customHeight="1" x14ac:dyDescent="0.25">
      <c r="A328" s="12">
        <f t="shared" si="43"/>
        <v>10</v>
      </c>
      <c r="B328" s="19" t="s">
        <v>537</v>
      </c>
      <c r="C328" s="3">
        <f>'форма 1'!I328</f>
        <v>6843.8</v>
      </c>
      <c r="D328" s="13">
        <f>'форма 1'!N328</f>
        <v>183</v>
      </c>
      <c r="E328" s="14">
        <v>0</v>
      </c>
      <c r="F328" s="14">
        <v>0</v>
      </c>
      <c r="G328" s="14">
        <v>0</v>
      </c>
      <c r="H328" s="14">
        <v>1</v>
      </c>
      <c r="I328" s="8">
        <v>1</v>
      </c>
      <c r="J328" s="15">
        <v>0</v>
      </c>
      <c r="K328" s="15">
        <v>0</v>
      </c>
      <c r="L328" s="15">
        <v>0</v>
      </c>
      <c r="M328" s="9">
        <f>'форма 1'!O328</f>
        <v>10701450</v>
      </c>
      <c r="N328" s="11">
        <f t="shared" si="42"/>
        <v>10701450</v>
      </c>
    </row>
    <row r="329" spans="1:14" s="4" customFormat="1" ht="14.25" hidden="1" customHeight="1" x14ac:dyDescent="0.25">
      <c r="A329" s="12">
        <f t="shared" si="43"/>
        <v>11</v>
      </c>
      <c r="B329" s="19" t="s">
        <v>569</v>
      </c>
      <c r="C329" s="3">
        <f>'форма 1'!I329</f>
        <v>1199</v>
      </c>
      <c r="D329" s="13">
        <f>'форма 1'!N329</f>
        <v>30</v>
      </c>
      <c r="E329" s="14">
        <v>0</v>
      </c>
      <c r="F329" s="14">
        <v>0</v>
      </c>
      <c r="G329" s="14">
        <v>0</v>
      </c>
      <c r="H329" s="14">
        <v>1</v>
      </c>
      <c r="I329" s="8">
        <v>1</v>
      </c>
      <c r="J329" s="15">
        <v>0</v>
      </c>
      <c r="K329" s="15">
        <v>0</v>
      </c>
      <c r="L329" s="15">
        <v>0</v>
      </c>
      <c r="M329" s="9">
        <f>'форма 1'!O329</f>
        <v>158915.4</v>
      </c>
      <c r="N329" s="11">
        <f t="shared" si="42"/>
        <v>158915.4</v>
      </c>
    </row>
    <row r="330" spans="1:14" s="4" customFormat="1" ht="14.25" hidden="1" customHeight="1" x14ac:dyDescent="0.25">
      <c r="A330" s="12">
        <f t="shared" si="43"/>
        <v>12</v>
      </c>
      <c r="B330" s="19" t="s">
        <v>541</v>
      </c>
      <c r="C330" s="3">
        <f>'форма 1'!I330</f>
        <v>6041.6</v>
      </c>
      <c r="D330" s="13">
        <f>'форма 1'!N330</f>
        <v>209</v>
      </c>
      <c r="E330" s="14">
        <v>0</v>
      </c>
      <c r="F330" s="14">
        <v>0</v>
      </c>
      <c r="G330" s="14">
        <v>0</v>
      </c>
      <c r="H330" s="14">
        <v>1</v>
      </c>
      <c r="I330" s="8">
        <v>1</v>
      </c>
      <c r="J330" s="15">
        <v>0</v>
      </c>
      <c r="K330" s="15">
        <v>0</v>
      </c>
      <c r="L330" s="15">
        <v>0</v>
      </c>
      <c r="M330" s="9">
        <f>'форма 1'!O330</f>
        <v>4022433.8</v>
      </c>
      <c r="N330" s="11">
        <f t="shared" si="42"/>
        <v>4022433.8</v>
      </c>
    </row>
    <row r="331" spans="1:14" s="4" customFormat="1" ht="14.25" hidden="1" customHeight="1" x14ac:dyDescent="0.25">
      <c r="A331" s="12">
        <f t="shared" si="43"/>
        <v>13</v>
      </c>
      <c r="B331" s="19" t="s">
        <v>570</v>
      </c>
      <c r="C331" s="3">
        <f>'форма 1'!I331</f>
        <v>904.8</v>
      </c>
      <c r="D331" s="13">
        <f>'форма 1'!N331</f>
        <v>22</v>
      </c>
      <c r="E331" s="14">
        <v>0</v>
      </c>
      <c r="F331" s="14">
        <v>0</v>
      </c>
      <c r="G331" s="14">
        <v>0</v>
      </c>
      <c r="H331" s="14">
        <v>1</v>
      </c>
      <c r="I331" s="8">
        <v>1</v>
      </c>
      <c r="J331" s="15">
        <v>0</v>
      </c>
      <c r="K331" s="15">
        <v>0</v>
      </c>
      <c r="L331" s="15">
        <v>0</v>
      </c>
      <c r="M331" s="9">
        <f>'форма 1'!O331</f>
        <v>133934.20000000001</v>
      </c>
      <c r="N331" s="11">
        <f t="shared" si="42"/>
        <v>133934.20000000001</v>
      </c>
    </row>
    <row r="332" spans="1:14" s="4" customFormat="1" ht="14.25" hidden="1" customHeight="1" x14ac:dyDescent="0.25">
      <c r="A332" s="12">
        <f t="shared" si="43"/>
        <v>14</v>
      </c>
      <c r="B332" s="19" t="s">
        <v>571</v>
      </c>
      <c r="C332" s="3">
        <f>'форма 1'!I332</f>
        <v>1014.2</v>
      </c>
      <c r="D332" s="13">
        <f>'форма 1'!N332</f>
        <v>22</v>
      </c>
      <c r="E332" s="14">
        <v>0</v>
      </c>
      <c r="F332" s="14">
        <v>0</v>
      </c>
      <c r="G332" s="14">
        <v>0</v>
      </c>
      <c r="H332" s="14">
        <v>1</v>
      </c>
      <c r="I332" s="8">
        <v>1</v>
      </c>
      <c r="J332" s="15">
        <v>0</v>
      </c>
      <c r="K332" s="15">
        <v>0</v>
      </c>
      <c r="L332" s="15">
        <v>0</v>
      </c>
      <c r="M332" s="9">
        <f>'форма 1'!O332</f>
        <v>127330.2</v>
      </c>
      <c r="N332" s="11">
        <f t="shared" si="42"/>
        <v>127330.2</v>
      </c>
    </row>
    <row r="333" spans="1:14" s="4" customFormat="1" ht="14.25" hidden="1" customHeight="1" x14ac:dyDescent="0.25">
      <c r="A333" s="12">
        <f t="shared" si="43"/>
        <v>15</v>
      </c>
      <c r="B333" s="19" t="s">
        <v>542</v>
      </c>
      <c r="C333" s="3">
        <f>'форма 1'!I333</f>
        <v>6049.4</v>
      </c>
      <c r="D333" s="13">
        <f>'форма 1'!N333</f>
        <v>192</v>
      </c>
      <c r="E333" s="14">
        <v>0</v>
      </c>
      <c r="F333" s="14">
        <v>0</v>
      </c>
      <c r="G333" s="14">
        <v>0</v>
      </c>
      <c r="H333" s="14">
        <v>1</v>
      </c>
      <c r="I333" s="8">
        <v>1</v>
      </c>
      <c r="J333" s="15">
        <v>0</v>
      </c>
      <c r="K333" s="15">
        <v>0</v>
      </c>
      <c r="L333" s="15">
        <v>0</v>
      </c>
      <c r="M333" s="9">
        <f>'форма 1'!O333</f>
        <v>4019096.2</v>
      </c>
      <c r="N333" s="11">
        <f t="shared" si="42"/>
        <v>4019096.2</v>
      </c>
    </row>
    <row r="334" spans="1:14" s="4" customFormat="1" ht="14.25" hidden="1" customHeight="1" x14ac:dyDescent="0.25">
      <c r="A334" s="12">
        <f t="shared" si="43"/>
        <v>16</v>
      </c>
      <c r="B334" s="19" t="s">
        <v>572</v>
      </c>
      <c r="C334" s="3">
        <f>'форма 1'!I334</f>
        <v>1764.35</v>
      </c>
      <c r="D334" s="13">
        <f>'форма 1'!N334</f>
        <v>25</v>
      </c>
      <c r="E334" s="14">
        <v>0</v>
      </c>
      <c r="F334" s="14">
        <v>0</v>
      </c>
      <c r="G334" s="14">
        <v>0</v>
      </c>
      <c r="H334" s="14">
        <v>1</v>
      </c>
      <c r="I334" s="8">
        <v>1</v>
      </c>
      <c r="J334" s="15">
        <v>0</v>
      </c>
      <c r="K334" s="15">
        <v>0</v>
      </c>
      <c r="L334" s="15">
        <v>0</v>
      </c>
      <c r="M334" s="9">
        <f>'форма 1'!O334</f>
        <v>28319.9</v>
      </c>
      <c r="N334" s="11">
        <f t="shared" si="42"/>
        <v>28319.9</v>
      </c>
    </row>
    <row r="335" spans="1:14" s="4" customFormat="1" ht="14.25" hidden="1" customHeight="1" x14ac:dyDescent="0.25">
      <c r="A335" s="12">
        <f t="shared" si="43"/>
        <v>17</v>
      </c>
      <c r="B335" s="19" t="s">
        <v>573</v>
      </c>
      <c r="C335" s="3">
        <f>'форма 1'!I335</f>
        <v>1251.5999999999999</v>
      </c>
      <c r="D335" s="13">
        <f>'форма 1'!N335</f>
        <v>26</v>
      </c>
      <c r="E335" s="14">
        <v>0</v>
      </c>
      <c r="F335" s="14">
        <v>0</v>
      </c>
      <c r="G335" s="14">
        <v>0</v>
      </c>
      <c r="H335" s="14">
        <v>1</v>
      </c>
      <c r="I335" s="8">
        <v>1</v>
      </c>
      <c r="J335" s="15">
        <v>0</v>
      </c>
      <c r="K335" s="15">
        <v>0</v>
      </c>
      <c r="L335" s="15">
        <v>0</v>
      </c>
      <c r="M335" s="9">
        <f>'форма 1'!O335</f>
        <v>135864.6</v>
      </c>
      <c r="N335" s="11">
        <f t="shared" si="42"/>
        <v>135864.6</v>
      </c>
    </row>
    <row r="336" spans="1:14" s="4" customFormat="1" ht="14.25" hidden="1" customHeight="1" x14ac:dyDescent="0.25">
      <c r="A336" s="12">
        <f t="shared" si="43"/>
        <v>18</v>
      </c>
      <c r="B336" s="19" t="s">
        <v>574</v>
      </c>
      <c r="C336" s="3">
        <f>'форма 1'!I336</f>
        <v>1695.18</v>
      </c>
      <c r="D336" s="13">
        <f>'форма 1'!N336</f>
        <v>25</v>
      </c>
      <c r="E336" s="14">
        <v>0</v>
      </c>
      <c r="F336" s="14">
        <v>0</v>
      </c>
      <c r="G336" s="14">
        <v>0</v>
      </c>
      <c r="H336" s="14">
        <v>1</v>
      </c>
      <c r="I336" s="8">
        <v>1</v>
      </c>
      <c r="J336" s="15">
        <v>0</v>
      </c>
      <c r="K336" s="15">
        <v>0</v>
      </c>
      <c r="L336" s="15">
        <v>0</v>
      </c>
      <c r="M336" s="9">
        <f>'форма 1'!O336</f>
        <v>152151.07999999999</v>
      </c>
      <c r="N336" s="11">
        <f t="shared" si="42"/>
        <v>152151.07999999999</v>
      </c>
    </row>
    <row r="337" spans="1:14" s="4" customFormat="1" ht="14.25" hidden="1" customHeight="1" x14ac:dyDescent="0.25">
      <c r="A337" s="12">
        <f t="shared" si="43"/>
        <v>19</v>
      </c>
      <c r="B337" s="19" t="s">
        <v>575</v>
      </c>
      <c r="C337" s="3">
        <f>'форма 1'!I337</f>
        <v>1528.2</v>
      </c>
      <c r="D337" s="13">
        <f>'форма 1'!N337</f>
        <v>61</v>
      </c>
      <c r="E337" s="14">
        <v>0</v>
      </c>
      <c r="F337" s="14">
        <v>0</v>
      </c>
      <c r="G337" s="14">
        <v>0</v>
      </c>
      <c r="H337" s="14">
        <v>1</v>
      </c>
      <c r="I337" s="8">
        <v>1</v>
      </c>
      <c r="J337" s="15">
        <v>0</v>
      </c>
      <c r="K337" s="15">
        <v>0</v>
      </c>
      <c r="L337" s="15">
        <v>0</v>
      </c>
      <c r="M337" s="9">
        <f>'форма 1'!O337</f>
        <v>225374.2</v>
      </c>
      <c r="N337" s="11">
        <f t="shared" si="42"/>
        <v>225374.2</v>
      </c>
    </row>
    <row r="338" spans="1:14" s="4" customFormat="1" ht="14.25" hidden="1" customHeight="1" x14ac:dyDescent="0.25">
      <c r="A338" s="12">
        <f t="shared" si="43"/>
        <v>20</v>
      </c>
      <c r="B338" s="19" t="s">
        <v>576</v>
      </c>
      <c r="C338" s="3">
        <f>'форма 1'!I338</f>
        <v>1237.5999999999999</v>
      </c>
      <c r="D338" s="13">
        <f>'форма 1'!N338</f>
        <v>25</v>
      </c>
      <c r="E338" s="14">
        <v>0</v>
      </c>
      <c r="F338" s="14">
        <v>0</v>
      </c>
      <c r="G338" s="14">
        <v>0</v>
      </c>
      <c r="H338" s="14">
        <v>1</v>
      </c>
      <c r="I338" s="8">
        <v>1</v>
      </c>
      <c r="J338" s="15">
        <v>0</v>
      </c>
      <c r="K338" s="15">
        <v>0</v>
      </c>
      <c r="L338" s="15">
        <v>0</v>
      </c>
      <c r="M338" s="9">
        <f>'форма 1'!O338</f>
        <v>134594.6</v>
      </c>
      <c r="N338" s="11">
        <f t="shared" si="42"/>
        <v>134594.6</v>
      </c>
    </row>
    <row r="339" spans="1:14" s="4" customFormat="1" ht="14.25" hidden="1" customHeight="1" x14ac:dyDescent="0.25">
      <c r="A339" s="12">
        <f t="shared" si="43"/>
        <v>21</v>
      </c>
      <c r="B339" s="19" t="s">
        <v>577</v>
      </c>
      <c r="C339" s="3">
        <f>'форма 1'!I339</f>
        <v>6557</v>
      </c>
      <c r="D339" s="13">
        <f>'форма 1'!N339</f>
        <v>221</v>
      </c>
      <c r="E339" s="14">
        <v>0</v>
      </c>
      <c r="F339" s="14">
        <v>0</v>
      </c>
      <c r="G339" s="14">
        <v>0</v>
      </c>
      <c r="H339" s="14">
        <v>1</v>
      </c>
      <c r="I339" s="8">
        <v>1</v>
      </c>
      <c r="J339" s="15">
        <v>0</v>
      </c>
      <c r="K339" s="15">
        <v>0</v>
      </c>
      <c r="L339" s="15">
        <v>0</v>
      </c>
      <c r="M339" s="9">
        <f>'форма 1'!O339</f>
        <v>58732.800000000003</v>
      </c>
      <c r="N339" s="11">
        <f t="shared" si="42"/>
        <v>58732.800000000003</v>
      </c>
    </row>
    <row r="340" spans="1:14" s="4" customFormat="1" ht="14.25" hidden="1" customHeight="1" x14ac:dyDescent="0.25">
      <c r="A340" s="12">
        <f t="shared" si="43"/>
        <v>22</v>
      </c>
      <c r="B340" s="19" t="s">
        <v>578</v>
      </c>
      <c r="C340" s="3">
        <f>'форма 1'!I340</f>
        <v>2337.1</v>
      </c>
      <c r="D340" s="13">
        <f>'форма 1'!N340</f>
        <v>67</v>
      </c>
      <c r="E340" s="14">
        <v>0</v>
      </c>
      <c r="F340" s="14">
        <v>0</v>
      </c>
      <c r="G340" s="14">
        <v>0</v>
      </c>
      <c r="H340" s="14">
        <v>1</v>
      </c>
      <c r="I340" s="8">
        <v>1</v>
      </c>
      <c r="J340" s="15">
        <v>0</v>
      </c>
      <c r="K340" s="15">
        <v>0</v>
      </c>
      <c r="L340" s="15">
        <v>0</v>
      </c>
      <c r="M340" s="9">
        <f>'форма 1'!O340</f>
        <v>482182.40000000002</v>
      </c>
      <c r="N340" s="11">
        <f t="shared" si="42"/>
        <v>482182.40000000002</v>
      </c>
    </row>
    <row r="341" spans="1:14" s="4" customFormat="1" ht="14.25" hidden="1" customHeight="1" x14ac:dyDescent="0.25">
      <c r="A341" s="12">
        <f t="shared" si="43"/>
        <v>23</v>
      </c>
      <c r="B341" s="19" t="s">
        <v>543</v>
      </c>
      <c r="C341" s="3">
        <f>'форма 1'!I341</f>
        <v>2567.3000000000002</v>
      </c>
      <c r="D341" s="13">
        <f>'форма 1'!N341</f>
        <v>78</v>
      </c>
      <c r="E341" s="14">
        <v>0</v>
      </c>
      <c r="F341" s="14">
        <v>0</v>
      </c>
      <c r="G341" s="14">
        <v>0</v>
      </c>
      <c r="H341" s="14">
        <v>1</v>
      </c>
      <c r="I341" s="8">
        <v>1</v>
      </c>
      <c r="J341" s="15">
        <v>0</v>
      </c>
      <c r="K341" s="15">
        <v>0</v>
      </c>
      <c r="L341" s="15">
        <v>0</v>
      </c>
      <c r="M341" s="9">
        <f>'форма 1'!O341</f>
        <v>9210144</v>
      </c>
      <c r="N341" s="11">
        <f t="shared" si="42"/>
        <v>9210144</v>
      </c>
    </row>
    <row r="342" spans="1:14" s="4" customFormat="1" ht="14.25" hidden="1" customHeight="1" x14ac:dyDescent="0.25">
      <c r="A342" s="12">
        <f t="shared" si="43"/>
        <v>24</v>
      </c>
      <c r="B342" s="19" t="s">
        <v>579</v>
      </c>
      <c r="C342" s="3">
        <f>'форма 1'!I342</f>
        <v>2576.3000000000002</v>
      </c>
      <c r="D342" s="13">
        <f>'форма 1'!N342</f>
        <v>91</v>
      </c>
      <c r="E342" s="14">
        <v>0</v>
      </c>
      <c r="F342" s="14">
        <v>0</v>
      </c>
      <c r="G342" s="14">
        <v>0</v>
      </c>
      <c r="H342" s="14">
        <v>1</v>
      </c>
      <c r="I342" s="8">
        <v>1</v>
      </c>
      <c r="J342" s="15">
        <v>0</v>
      </c>
      <c r="K342" s="15">
        <v>0</v>
      </c>
      <c r="L342" s="15">
        <v>0</v>
      </c>
      <c r="M342" s="9">
        <f>'форма 1'!O342</f>
        <v>525347.19999999995</v>
      </c>
      <c r="N342" s="11">
        <f t="shared" si="42"/>
        <v>525347.19999999995</v>
      </c>
    </row>
    <row r="343" spans="1:14" s="4" customFormat="1" ht="14.25" hidden="1" customHeight="1" x14ac:dyDescent="0.25">
      <c r="A343" s="12">
        <f t="shared" si="43"/>
        <v>25</v>
      </c>
      <c r="B343" s="19" t="s">
        <v>580</v>
      </c>
      <c r="C343" s="3">
        <f>'форма 1'!I343</f>
        <v>2850.4</v>
      </c>
      <c r="D343" s="13">
        <f>'форма 1'!N343</f>
        <v>115</v>
      </c>
      <c r="E343" s="14">
        <v>0</v>
      </c>
      <c r="F343" s="14">
        <v>0</v>
      </c>
      <c r="G343" s="14">
        <v>0</v>
      </c>
      <c r="H343" s="14">
        <v>1</v>
      </c>
      <c r="I343" s="8">
        <v>1</v>
      </c>
      <c r="J343" s="15">
        <v>0</v>
      </c>
      <c r="K343" s="15">
        <v>0</v>
      </c>
      <c r="L343" s="15">
        <v>0</v>
      </c>
      <c r="M343" s="9">
        <f>'форма 1'!O343</f>
        <v>193258.4</v>
      </c>
      <c r="N343" s="11">
        <f t="shared" si="42"/>
        <v>193258.4</v>
      </c>
    </row>
    <row r="344" spans="1:14" s="4" customFormat="1" ht="14.25" hidden="1" customHeight="1" x14ac:dyDescent="0.25">
      <c r="A344" s="12">
        <f t="shared" si="43"/>
        <v>26</v>
      </c>
      <c r="B344" s="19" t="s">
        <v>544</v>
      </c>
      <c r="C344" s="3">
        <f>'форма 1'!I344</f>
        <v>5780.43</v>
      </c>
      <c r="D344" s="13">
        <f>'форма 1'!N344</f>
        <v>235</v>
      </c>
      <c r="E344" s="14">
        <v>0</v>
      </c>
      <c r="F344" s="14">
        <v>0</v>
      </c>
      <c r="G344" s="14">
        <v>0</v>
      </c>
      <c r="H344" s="14">
        <v>1</v>
      </c>
      <c r="I344" s="8">
        <v>1</v>
      </c>
      <c r="J344" s="15">
        <v>0</v>
      </c>
      <c r="K344" s="15">
        <v>0</v>
      </c>
      <c r="L344" s="15">
        <v>0</v>
      </c>
      <c r="M344" s="9">
        <f>'форма 1'!O344</f>
        <v>12488560.16</v>
      </c>
      <c r="N344" s="11">
        <f t="shared" si="42"/>
        <v>12488560.16</v>
      </c>
    </row>
    <row r="345" spans="1:14" s="4" customFormat="1" ht="14.25" hidden="1" customHeight="1" x14ac:dyDescent="0.25">
      <c r="A345" s="12">
        <f t="shared" si="43"/>
        <v>27</v>
      </c>
      <c r="B345" s="19" t="s">
        <v>545</v>
      </c>
      <c r="C345" s="3">
        <f>'форма 1'!I345</f>
        <v>5918.67</v>
      </c>
      <c r="D345" s="13">
        <f>'форма 1'!N345</f>
        <v>242</v>
      </c>
      <c r="E345" s="14">
        <v>0</v>
      </c>
      <c r="F345" s="14">
        <v>0</v>
      </c>
      <c r="G345" s="14">
        <v>0</v>
      </c>
      <c r="H345" s="14">
        <v>1</v>
      </c>
      <c r="I345" s="8">
        <v>1</v>
      </c>
      <c r="J345" s="15">
        <v>0</v>
      </c>
      <c r="K345" s="15">
        <v>0</v>
      </c>
      <c r="L345" s="15">
        <v>0</v>
      </c>
      <c r="M345" s="9">
        <f>'форма 1'!O345</f>
        <v>12491589.33</v>
      </c>
      <c r="N345" s="11">
        <f t="shared" si="42"/>
        <v>12491589.33</v>
      </c>
    </row>
    <row r="346" spans="1:14" s="4" customFormat="1" ht="14.25" hidden="1" customHeight="1" x14ac:dyDescent="0.25">
      <c r="A346" s="12">
        <f t="shared" si="43"/>
        <v>28</v>
      </c>
      <c r="B346" s="19" t="s">
        <v>581</v>
      </c>
      <c r="C346" s="3">
        <f>'форма 1'!I346</f>
        <v>9113.9</v>
      </c>
      <c r="D346" s="13">
        <f>'форма 1'!N346</f>
        <v>450</v>
      </c>
      <c r="E346" s="14">
        <v>0</v>
      </c>
      <c r="F346" s="14">
        <v>0</v>
      </c>
      <c r="G346" s="14">
        <v>0</v>
      </c>
      <c r="H346" s="14">
        <v>1</v>
      </c>
      <c r="I346" s="8">
        <v>1</v>
      </c>
      <c r="J346" s="15">
        <v>0</v>
      </c>
      <c r="K346" s="15">
        <v>0</v>
      </c>
      <c r="L346" s="15">
        <v>0</v>
      </c>
      <c r="M346" s="9">
        <f>'форма 1'!O346</f>
        <v>1747892</v>
      </c>
      <c r="N346" s="11">
        <f t="shared" si="42"/>
        <v>1747892</v>
      </c>
    </row>
    <row r="347" spans="1:14" s="4" customFormat="1" ht="14.25" hidden="1" customHeight="1" x14ac:dyDescent="0.25">
      <c r="A347" s="12">
        <f t="shared" si="43"/>
        <v>29</v>
      </c>
      <c r="B347" s="19" t="s">
        <v>583</v>
      </c>
      <c r="C347" s="3">
        <f>'форма 1'!I347</f>
        <v>2235.6999999999998</v>
      </c>
      <c r="D347" s="13">
        <f>'форма 1'!N347</f>
        <v>79</v>
      </c>
      <c r="E347" s="14">
        <v>0</v>
      </c>
      <c r="F347" s="14">
        <v>0</v>
      </c>
      <c r="G347" s="14">
        <v>0</v>
      </c>
      <c r="H347" s="14">
        <v>1</v>
      </c>
      <c r="I347" s="8">
        <v>1</v>
      </c>
      <c r="J347" s="15">
        <v>0</v>
      </c>
      <c r="K347" s="15">
        <v>0</v>
      </c>
      <c r="L347" s="15">
        <v>0</v>
      </c>
      <c r="M347" s="9">
        <f>'форма 1'!O347</f>
        <v>462179.2</v>
      </c>
      <c r="N347" s="11">
        <f t="shared" si="42"/>
        <v>462179.2</v>
      </c>
    </row>
    <row r="348" spans="1:14" s="4" customFormat="1" ht="14.25" hidden="1" customHeight="1" x14ac:dyDescent="0.25">
      <c r="A348" s="12">
        <f t="shared" si="43"/>
        <v>30</v>
      </c>
      <c r="B348" s="19" t="s">
        <v>582</v>
      </c>
      <c r="C348" s="3">
        <f>'форма 1'!I348</f>
        <v>1693</v>
      </c>
      <c r="D348" s="13">
        <f>'форма 1'!N348</f>
        <v>53</v>
      </c>
      <c r="E348" s="14">
        <v>0</v>
      </c>
      <c r="F348" s="14">
        <v>0</v>
      </c>
      <c r="G348" s="14">
        <v>0</v>
      </c>
      <c r="H348" s="14">
        <v>1</v>
      </c>
      <c r="I348" s="8">
        <v>1</v>
      </c>
      <c r="J348" s="15">
        <v>0</v>
      </c>
      <c r="K348" s="15">
        <v>0</v>
      </c>
      <c r="L348" s="15">
        <v>0</v>
      </c>
      <c r="M348" s="9">
        <f>'форма 1'!O348</f>
        <v>72197</v>
      </c>
      <c r="N348" s="11">
        <f t="shared" si="42"/>
        <v>72197</v>
      </c>
    </row>
    <row r="349" spans="1:14" s="4" customFormat="1" ht="14.25" hidden="1" customHeight="1" x14ac:dyDescent="0.25">
      <c r="A349" s="12">
        <f t="shared" si="43"/>
        <v>31</v>
      </c>
      <c r="B349" s="19" t="s">
        <v>584</v>
      </c>
      <c r="C349" s="3">
        <f>'форма 1'!I349</f>
        <v>2282.1</v>
      </c>
      <c r="D349" s="13">
        <f>'форма 1'!N349</f>
        <v>73</v>
      </c>
      <c r="E349" s="14">
        <v>0</v>
      </c>
      <c r="F349" s="14">
        <v>0</v>
      </c>
      <c r="G349" s="14">
        <v>0</v>
      </c>
      <c r="H349" s="14">
        <v>1</v>
      </c>
      <c r="I349" s="8">
        <v>1</v>
      </c>
      <c r="J349" s="15">
        <v>0</v>
      </c>
      <c r="K349" s="15">
        <v>0</v>
      </c>
      <c r="L349" s="15">
        <v>0</v>
      </c>
      <c r="M349" s="9">
        <f>'форма 1'!O349</f>
        <v>97432.6</v>
      </c>
      <c r="N349" s="11">
        <f t="shared" si="42"/>
        <v>97432.6</v>
      </c>
    </row>
    <row r="350" spans="1:14" s="4" customFormat="1" ht="14.25" hidden="1" customHeight="1" x14ac:dyDescent="0.25">
      <c r="A350" s="12">
        <f t="shared" si="43"/>
        <v>32</v>
      </c>
      <c r="B350" s="19" t="s">
        <v>585</v>
      </c>
      <c r="C350" s="3">
        <f>'форма 1'!I350</f>
        <v>946.7</v>
      </c>
      <c r="D350" s="13">
        <f>'форма 1'!N350</f>
        <v>20</v>
      </c>
      <c r="E350" s="14">
        <v>0</v>
      </c>
      <c r="F350" s="14">
        <v>0</v>
      </c>
      <c r="G350" s="14">
        <v>0</v>
      </c>
      <c r="H350" s="14">
        <v>1</v>
      </c>
      <c r="I350" s="8">
        <v>1</v>
      </c>
      <c r="J350" s="15">
        <v>0</v>
      </c>
      <c r="K350" s="15">
        <v>0</v>
      </c>
      <c r="L350" s="15">
        <v>0</v>
      </c>
      <c r="M350" s="9">
        <f>'форма 1'!O350</f>
        <v>38517</v>
      </c>
      <c r="N350" s="11">
        <f t="shared" si="42"/>
        <v>38517</v>
      </c>
    </row>
    <row r="351" spans="1:14" s="4" customFormat="1" ht="14.25" hidden="1" customHeight="1" x14ac:dyDescent="0.25">
      <c r="A351" s="12">
        <f t="shared" si="43"/>
        <v>33</v>
      </c>
      <c r="B351" s="19" t="s">
        <v>832</v>
      </c>
      <c r="C351" s="3">
        <f>'форма 1'!I351</f>
        <v>1600.5</v>
      </c>
      <c r="D351" s="13">
        <f>'форма 1'!N351</f>
        <v>51</v>
      </c>
      <c r="E351" s="14">
        <v>0</v>
      </c>
      <c r="F351" s="14">
        <v>0</v>
      </c>
      <c r="G351" s="14">
        <v>0</v>
      </c>
      <c r="H351" s="14">
        <v>1</v>
      </c>
      <c r="I351" s="8">
        <v>1</v>
      </c>
      <c r="J351" s="15">
        <v>0</v>
      </c>
      <c r="K351" s="15">
        <v>0</v>
      </c>
      <c r="L351" s="15">
        <v>0</v>
      </c>
      <c r="M351" s="9">
        <f>'форма 1'!O351</f>
        <v>329728</v>
      </c>
      <c r="N351" s="11">
        <f>M351</f>
        <v>329728</v>
      </c>
    </row>
    <row r="352" spans="1:14" s="4" customFormat="1" ht="14.25" hidden="1" customHeight="1" x14ac:dyDescent="0.25">
      <c r="A352" s="12">
        <f t="shared" si="43"/>
        <v>34</v>
      </c>
      <c r="B352" s="19" t="s">
        <v>586</v>
      </c>
      <c r="C352" s="3">
        <f>'форма 1'!I352</f>
        <v>19675.900000000001</v>
      </c>
      <c r="D352" s="13">
        <f>'форма 1'!N352</f>
        <v>809</v>
      </c>
      <c r="E352" s="14">
        <v>0</v>
      </c>
      <c r="F352" s="14">
        <v>0</v>
      </c>
      <c r="G352" s="14">
        <v>0</v>
      </c>
      <c r="H352" s="14">
        <v>1</v>
      </c>
      <c r="I352" s="8">
        <v>1</v>
      </c>
      <c r="J352" s="15">
        <v>0</v>
      </c>
      <c r="K352" s="15">
        <v>0</v>
      </c>
      <c r="L352" s="15">
        <v>0</v>
      </c>
      <c r="M352" s="9">
        <f>'форма 1'!O352</f>
        <v>15731028</v>
      </c>
      <c r="N352" s="11">
        <f t="shared" si="42"/>
        <v>15731028</v>
      </c>
    </row>
    <row r="353" spans="1:14" s="4" customFormat="1" ht="14.25" hidden="1" customHeight="1" x14ac:dyDescent="0.25">
      <c r="A353" s="12">
        <f t="shared" si="43"/>
        <v>35</v>
      </c>
      <c r="B353" s="19" t="s">
        <v>587</v>
      </c>
      <c r="C353" s="3">
        <f>'форма 1'!I353</f>
        <v>2742.2</v>
      </c>
      <c r="D353" s="13">
        <f>'форма 1'!N353</f>
        <v>115</v>
      </c>
      <c r="E353" s="14">
        <v>0</v>
      </c>
      <c r="F353" s="14">
        <v>0</v>
      </c>
      <c r="G353" s="14">
        <v>0</v>
      </c>
      <c r="H353" s="14">
        <v>1</v>
      </c>
      <c r="I353" s="8">
        <v>1</v>
      </c>
      <c r="J353" s="15">
        <v>0</v>
      </c>
      <c r="K353" s="15">
        <v>0</v>
      </c>
      <c r="L353" s="15">
        <v>0</v>
      </c>
      <c r="M353" s="9">
        <f>'форма 1'!O353</f>
        <v>1747892</v>
      </c>
      <c r="N353" s="11">
        <f t="shared" si="42"/>
        <v>1747892</v>
      </c>
    </row>
    <row r="354" spans="1:14" s="4" customFormat="1" ht="14.25" hidden="1" customHeight="1" x14ac:dyDescent="0.25">
      <c r="A354" s="12">
        <f t="shared" si="43"/>
        <v>36</v>
      </c>
      <c r="B354" s="19" t="s">
        <v>588</v>
      </c>
      <c r="C354" s="3">
        <f>'форма 1'!I354</f>
        <v>5594.4</v>
      </c>
      <c r="D354" s="13">
        <f>'форма 1'!N354</f>
        <v>195</v>
      </c>
      <c r="E354" s="14">
        <v>0</v>
      </c>
      <c r="F354" s="14">
        <v>0</v>
      </c>
      <c r="G354" s="14">
        <v>0</v>
      </c>
      <c r="H354" s="14">
        <v>1</v>
      </c>
      <c r="I354" s="8">
        <v>1</v>
      </c>
      <c r="J354" s="15">
        <v>0</v>
      </c>
      <c r="K354" s="15">
        <v>0</v>
      </c>
      <c r="L354" s="15">
        <v>0</v>
      </c>
      <c r="M354" s="9">
        <f>'форма 1'!O354</f>
        <v>1747892</v>
      </c>
      <c r="N354" s="11">
        <f t="shared" si="42"/>
        <v>1747892</v>
      </c>
    </row>
    <row r="355" spans="1:14" s="4" customFormat="1" ht="14.25" hidden="1" customHeight="1" x14ac:dyDescent="0.25">
      <c r="A355" s="12">
        <f t="shared" si="43"/>
        <v>37</v>
      </c>
      <c r="B355" s="19" t="s">
        <v>589</v>
      </c>
      <c r="C355" s="3">
        <f>'форма 1'!I355</f>
        <v>11835.3</v>
      </c>
      <c r="D355" s="13">
        <f>'форма 1'!N355</f>
        <v>483</v>
      </c>
      <c r="E355" s="14">
        <v>0</v>
      </c>
      <c r="F355" s="14">
        <v>0</v>
      </c>
      <c r="G355" s="14">
        <v>0</v>
      </c>
      <c r="H355" s="14">
        <v>1</v>
      </c>
      <c r="I355" s="8">
        <v>1</v>
      </c>
      <c r="J355" s="15">
        <v>0</v>
      </c>
      <c r="K355" s="15">
        <v>0</v>
      </c>
      <c r="L355" s="15">
        <v>0</v>
      </c>
      <c r="M355" s="9">
        <f>'форма 1'!O355</f>
        <v>10487352</v>
      </c>
      <c r="N355" s="11">
        <f t="shared" si="42"/>
        <v>10487352</v>
      </c>
    </row>
    <row r="356" spans="1:14" s="4" customFormat="1" ht="14.25" hidden="1" customHeight="1" x14ac:dyDescent="0.25">
      <c r="A356" s="12">
        <f t="shared" si="43"/>
        <v>38</v>
      </c>
      <c r="B356" s="19" t="s">
        <v>590</v>
      </c>
      <c r="C356" s="3">
        <f>'форма 1'!I356</f>
        <v>964.5</v>
      </c>
      <c r="D356" s="13">
        <f>'форма 1'!N356</f>
        <v>30</v>
      </c>
      <c r="E356" s="14">
        <v>0</v>
      </c>
      <c r="F356" s="14">
        <v>0</v>
      </c>
      <c r="G356" s="14">
        <v>0</v>
      </c>
      <c r="H356" s="14">
        <v>1</v>
      </c>
      <c r="I356" s="8">
        <v>1</v>
      </c>
      <c r="J356" s="15">
        <v>0</v>
      </c>
      <c r="K356" s="15">
        <v>0</v>
      </c>
      <c r="L356" s="15">
        <v>0</v>
      </c>
      <c r="M356" s="9">
        <f>'форма 1'!O356</f>
        <v>64905.4</v>
      </c>
      <c r="N356" s="11">
        <f t="shared" si="42"/>
        <v>64905.4</v>
      </c>
    </row>
    <row r="357" spans="1:14" s="4" customFormat="1" ht="14.25" hidden="1" customHeight="1" x14ac:dyDescent="0.25">
      <c r="A357" s="12">
        <f t="shared" si="43"/>
        <v>39</v>
      </c>
      <c r="B357" s="19" t="s">
        <v>550</v>
      </c>
      <c r="C357" s="3">
        <f>'форма 1'!I357</f>
        <v>978.9</v>
      </c>
      <c r="D357" s="13">
        <f>'форма 1'!N357</f>
        <v>38</v>
      </c>
      <c r="E357" s="14">
        <v>0</v>
      </c>
      <c r="F357" s="14">
        <v>0</v>
      </c>
      <c r="G357" s="14">
        <v>0</v>
      </c>
      <c r="H357" s="14">
        <v>1</v>
      </c>
      <c r="I357" s="8">
        <v>1</v>
      </c>
      <c r="J357" s="15">
        <v>0</v>
      </c>
      <c r="K357" s="15">
        <v>0</v>
      </c>
      <c r="L357" s="15">
        <v>0</v>
      </c>
      <c r="M357" s="9">
        <f>'форма 1'!O357</f>
        <v>6282380.5999999996</v>
      </c>
      <c r="N357" s="11">
        <f t="shared" si="42"/>
        <v>6282380.5999999996</v>
      </c>
    </row>
    <row r="358" spans="1:14" s="4" customFormat="1" ht="14.25" hidden="1" customHeight="1" x14ac:dyDescent="0.25">
      <c r="A358" s="12">
        <f t="shared" si="43"/>
        <v>40</v>
      </c>
      <c r="B358" s="19" t="s">
        <v>591</v>
      </c>
      <c r="C358" s="3">
        <f>'форма 1'!I358</f>
        <v>1538</v>
      </c>
      <c r="D358" s="13">
        <f>'форма 1'!N358</f>
        <v>43</v>
      </c>
      <c r="E358" s="14">
        <v>0</v>
      </c>
      <c r="F358" s="14">
        <v>0</v>
      </c>
      <c r="G358" s="14">
        <v>0</v>
      </c>
      <c r="H358" s="14">
        <v>1</v>
      </c>
      <c r="I358" s="8">
        <v>1</v>
      </c>
      <c r="J358" s="15">
        <v>0</v>
      </c>
      <c r="K358" s="15">
        <v>0</v>
      </c>
      <c r="L358" s="15">
        <v>0</v>
      </c>
      <c r="M358" s="9">
        <f>'форма 1'!O358</f>
        <v>66533.399999999994</v>
      </c>
      <c r="N358" s="11">
        <f t="shared" si="42"/>
        <v>66533.399999999994</v>
      </c>
    </row>
    <row r="359" spans="1:14" s="4" customFormat="1" ht="14.25" hidden="1" customHeight="1" x14ac:dyDescent="0.25">
      <c r="A359" s="12">
        <f t="shared" si="43"/>
        <v>41</v>
      </c>
      <c r="B359" s="19" t="s">
        <v>592</v>
      </c>
      <c r="C359" s="3">
        <f>'форма 1'!I359</f>
        <v>4033</v>
      </c>
      <c r="D359" s="13">
        <f>'форма 1'!N359</f>
        <v>110</v>
      </c>
      <c r="E359" s="14">
        <v>0</v>
      </c>
      <c r="F359" s="14">
        <v>0</v>
      </c>
      <c r="G359" s="14">
        <v>0</v>
      </c>
      <c r="H359" s="14">
        <v>1</v>
      </c>
      <c r="I359" s="8">
        <v>1</v>
      </c>
      <c r="J359" s="15">
        <v>0</v>
      </c>
      <c r="K359" s="15">
        <v>0</v>
      </c>
      <c r="L359" s="15">
        <v>0</v>
      </c>
      <c r="M359" s="9">
        <f>'форма 1'!O359</f>
        <v>521472</v>
      </c>
      <c r="N359" s="11">
        <f t="shared" si="42"/>
        <v>521472</v>
      </c>
    </row>
    <row r="360" spans="1:14" s="4" customFormat="1" ht="14.25" hidden="1" customHeight="1" x14ac:dyDescent="0.25">
      <c r="A360" s="12">
        <f t="shared" si="43"/>
        <v>42</v>
      </c>
      <c r="B360" s="19" t="s">
        <v>593</v>
      </c>
      <c r="C360" s="3">
        <f>'форма 1'!I360</f>
        <v>4296</v>
      </c>
      <c r="D360" s="13">
        <f>'форма 1'!N360</f>
        <v>107</v>
      </c>
      <c r="E360" s="14">
        <v>0</v>
      </c>
      <c r="F360" s="14">
        <v>0</v>
      </c>
      <c r="G360" s="14">
        <v>0</v>
      </c>
      <c r="H360" s="14">
        <v>1</v>
      </c>
      <c r="I360" s="8">
        <v>1</v>
      </c>
      <c r="J360" s="15">
        <v>0</v>
      </c>
      <c r="K360" s="15">
        <v>0</v>
      </c>
      <c r="L360" s="15">
        <v>0</v>
      </c>
      <c r="M360" s="9">
        <f>'форма 1'!O360</f>
        <v>526400</v>
      </c>
      <c r="N360" s="11">
        <f t="shared" si="42"/>
        <v>526400</v>
      </c>
    </row>
    <row r="361" spans="1:14" s="4" customFormat="1" ht="14.25" hidden="1" customHeight="1" x14ac:dyDescent="0.25">
      <c r="A361" s="12">
        <f t="shared" si="43"/>
        <v>43</v>
      </c>
      <c r="B361" s="19" t="s">
        <v>551</v>
      </c>
      <c r="C361" s="3">
        <f>'форма 1'!I361</f>
        <v>5724.95</v>
      </c>
      <c r="D361" s="13">
        <f>'форма 1'!N361</f>
        <v>232</v>
      </c>
      <c r="E361" s="14">
        <v>0</v>
      </c>
      <c r="F361" s="14">
        <v>0</v>
      </c>
      <c r="G361" s="14">
        <v>0</v>
      </c>
      <c r="H361" s="14">
        <v>1</v>
      </c>
      <c r="I361" s="8">
        <v>1</v>
      </c>
      <c r="J361" s="15">
        <v>0</v>
      </c>
      <c r="K361" s="15">
        <v>0</v>
      </c>
      <c r="L361" s="15">
        <v>0</v>
      </c>
      <c r="M361" s="9">
        <f>'форма 1'!O361</f>
        <v>12354257.52</v>
      </c>
      <c r="N361" s="11">
        <f t="shared" si="42"/>
        <v>12354257.52</v>
      </c>
    </row>
    <row r="362" spans="1:14" s="4" customFormat="1" ht="14.25" hidden="1" customHeight="1" x14ac:dyDescent="0.25">
      <c r="A362" s="12">
        <f t="shared" si="43"/>
        <v>44</v>
      </c>
      <c r="B362" s="19" t="s">
        <v>594</v>
      </c>
      <c r="C362" s="3">
        <f>'форма 1'!I362</f>
        <v>882</v>
      </c>
      <c r="D362" s="13">
        <f>'форма 1'!N362</f>
        <v>33</v>
      </c>
      <c r="E362" s="14">
        <v>0</v>
      </c>
      <c r="F362" s="14">
        <v>0</v>
      </c>
      <c r="G362" s="14">
        <v>0</v>
      </c>
      <c r="H362" s="14">
        <v>1</v>
      </c>
      <c r="I362" s="8">
        <v>1</v>
      </c>
      <c r="J362" s="15">
        <v>0</v>
      </c>
      <c r="K362" s="15">
        <v>0</v>
      </c>
      <c r="L362" s="15">
        <v>0</v>
      </c>
      <c r="M362" s="9">
        <f>'форма 1'!O362</f>
        <v>123444</v>
      </c>
      <c r="N362" s="11">
        <f t="shared" si="42"/>
        <v>123444</v>
      </c>
    </row>
    <row r="363" spans="1:14" s="4" customFormat="1" ht="14.25" hidden="1" customHeight="1" x14ac:dyDescent="0.25">
      <c r="A363" s="12">
        <f t="shared" si="43"/>
        <v>45</v>
      </c>
      <c r="B363" s="19" t="s">
        <v>596</v>
      </c>
      <c r="C363" s="3">
        <f>'форма 1'!I363</f>
        <v>905.5</v>
      </c>
      <c r="D363" s="13">
        <f>'форма 1'!N363</f>
        <v>24</v>
      </c>
      <c r="E363" s="14">
        <v>0</v>
      </c>
      <c r="F363" s="14">
        <v>0</v>
      </c>
      <c r="G363" s="14">
        <v>0</v>
      </c>
      <c r="H363" s="14">
        <v>1</v>
      </c>
      <c r="I363" s="8">
        <v>1</v>
      </c>
      <c r="J363" s="15">
        <v>0</v>
      </c>
      <c r="K363" s="15">
        <v>0</v>
      </c>
      <c r="L363" s="15">
        <v>0</v>
      </c>
      <c r="M363" s="9">
        <f>'форма 1'!O363</f>
        <v>133350</v>
      </c>
      <c r="N363" s="11">
        <f t="shared" si="42"/>
        <v>133350</v>
      </c>
    </row>
    <row r="364" spans="1:14" s="4" customFormat="1" ht="15" hidden="1" customHeight="1" x14ac:dyDescent="0.25">
      <c r="A364" s="12">
        <f t="shared" si="43"/>
        <v>46</v>
      </c>
      <c r="B364" s="19" t="s">
        <v>597</v>
      </c>
      <c r="C364" s="3">
        <f>'форма 1'!I364</f>
        <v>531.6</v>
      </c>
      <c r="D364" s="13">
        <f>'форма 1'!N364</f>
        <v>27</v>
      </c>
      <c r="E364" s="14">
        <v>0</v>
      </c>
      <c r="F364" s="14">
        <v>0</v>
      </c>
      <c r="G364" s="14">
        <v>0</v>
      </c>
      <c r="H364" s="14">
        <v>1</v>
      </c>
      <c r="I364" s="8">
        <v>1</v>
      </c>
      <c r="J364" s="15">
        <v>0</v>
      </c>
      <c r="K364" s="15">
        <v>0</v>
      </c>
      <c r="L364" s="15">
        <v>0</v>
      </c>
      <c r="M364" s="9">
        <f>'форма 1'!O364</f>
        <v>22337.599999999999</v>
      </c>
      <c r="N364" s="11">
        <f t="shared" si="42"/>
        <v>22337.599999999999</v>
      </c>
    </row>
    <row r="365" spans="1:14" s="4" customFormat="1" ht="15.75" hidden="1" customHeight="1" x14ac:dyDescent="0.25">
      <c r="A365" s="12">
        <f t="shared" si="43"/>
        <v>47</v>
      </c>
      <c r="B365" s="19" t="s">
        <v>598</v>
      </c>
      <c r="C365" s="3">
        <f>'форма 1'!I365</f>
        <v>531.6</v>
      </c>
      <c r="D365" s="13">
        <f>'форма 1'!N365</f>
        <v>23</v>
      </c>
      <c r="E365" s="14">
        <v>0</v>
      </c>
      <c r="F365" s="14">
        <v>0</v>
      </c>
      <c r="G365" s="14">
        <v>0</v>
      </c>
      <c r="H365" s="14">
        <v>1</v>
      </c>
      <c r="I365" s="8">
        <v>1</v>
      </c>
      <c r="J365" s="15">
        <v>0</v>
      </c>
      <c r="K365" s="15">
        <v>0</v>
      </c>
      <c r="L365" s="15">
        <v>0</v>
      </c>
      <c r="M365" s="9">
        <f>'форма 1'!O365</f>
        <v>177548</v>
      </c>
      <c r="N365" s="11">
        <f t="shared" si="42"/>
        <v>177548</v>
      </c>
    </row>
    <row r="366" spans="1:14" s="4" customFormat="1" ht="15.75" hidden="1" customHeight="1" x14ac:dyDescent="0.25">
      <c r="A366" s="12">
        <f t="shared" si="43"/>
        <v>48</v>
      </c>
      <c r="B366" s="19" t="s">
        <v>599</v>
      </c>
      <c r="C366" s="3">
        <f>'форма 1'!I366</f>
        <v>481.3</v>
      </c>
      <c r="D366" s="13">
        <f>'форма 1'!N366</f>
        <v>19</v>
      </c>
      <c r="E366" s="14">
        <v>0</v>
      </c>
      <c r="F366" s="14">
        <v>0</v>
      </c>
      <c r="G366" s="14">
        <v>0</v>
      </c>
      <c r="H366" s="14">
        <v>1</v>
      </c>
      <c r="I366" s="8">
        <v>1</v>
      </c>
      <c r="J366" s="15">
        <v>0</v>
      </c>
      <c r="K366" s="15">
        <v>0</v>
      </c>
      <c r="L366" s="15">
        <v>0</v>
      </c>
      <c r="M366" s="9">
        <f>'форма 1'!O366</f>
        <v>19895</v>
      </c>
      <c r="N366" s="11">
        <f t="shared" si="42"/>
        <v>19895</v>
      </c>
    </row>
    <row r="367" spans="1:14" s="4" customFormat="1" ht="15.75" hidden="1" customHeight="1" x14ac:dyDescent="0.25">
      <c r="A367" s="12">
        <f t="shared" si="43"/>
        <v>49</v>
      </c>
      <c r="B367" s="19" t="s">
        <v>600</v>
      </c>
      <c r="C367" s="3">
        <f>'форма 1'!I367</f>
        <v>471.9</v>
      </c>
      <c r="D367" s="13">
        <f>'форма 1'!N367</f>
        <v>17</v>
      </c>
      <c r="E367" s="14">
        <v>0</v>
      </c>
      <c r="F367" s="14">
        <v>0</v>
      </c>
      <c r="G367" s="14">
        <v>0</v>
      </c>
      <c r="H367" s="14">
        <v>1</v>
      </c>
      <c r="I367" s="8">
        <v>1</v>
      </c>
      <c r="J367" s="15">
        <v>0</v>
      </c>
      <c r="K367" s="15">
        <v>0</v>
      </c>
      <c r="L367" s="15">
        <v>0</v>
      </c>
      <c r="M367" s="9">
        <f>'форма 1'!O367</f>
        <v>19545.400000000001</v>
      </c>
      <c r="N367" s="11">
        <f t="shared" si="42"/>
        <v>19545.400000000001</v>
      </c>
    </row>
    <row r="368" spans="1:14" s="4" customFormat="1" ht="16.5" hidden="1" customHeight="1" x14ac:dyDescent="0.25">
      <c r="A368" s="12">
        <f t="shared" si="43"/>
        <v>50</v>
      </c>
      <c r="B368" s="19" t="s">
        <v>601</v>
      </c>
      <c r="C368" s="3">
        <f>'форма 1'!I368</f>
        <v>341.69</v>
      </c>
      <c r="D368" s="13">
        <f>'форма 1'!N368</f>
        <v>18</v>
      </c>
      <c r="E368" s="14">
        <v>0</v>
      </c>
      <c r="F368" s="14">
        <v>0</v>
      </c>
      <c r="G368" s="14">
        <v>0</v>
      </c>
      <c r="H368" s="14">
        <v>1</v>
      </c>
      <c r="I368" s="8">
        <v>1</v>
      </c>
      <c r="J368" s="15">
        <v>0</v>
      </c>
      <c r="K368" s="15">
        <v>0</v>
      </c>
      <c r="L368" s="15">
        <v>0</v>
      </c>
      <c r="M368" s="9">
        <f>'форма 1'!O368</f>
        <v>14494.14</v>
      </c>
      <c r="N368" s="11">
        <f t="shared" si="42"/>
        <v>14494.14</v>
      </c>
    </row>
    <row r="369" spans="1:14" s="4" customFormat="1" ht="14.25" hidden="1" customHeight="1" x14ac:dyDescent="0.25">
      <c r="A369" s="12">
        <f t="shared" si="43"/>
        <v>51</v>
      </c>
      <c r="B369" s="19" t="s">
        <v>595</v>
      </c>
      <c r="C369" s="3">
        <f>'форма 1'!I369</f>
        <v>675.65</v>
      </c>
      <c r="D369" s="13">
        <f>'форма 1'!N369</f>
        <v>38</v>
      </c>
      <c r="E369" s="14">
        <v>0</v>
      </c>
      <c r="F369" s="14">
        <v>0</v>
      </c>
      <c r="G369" s="14">
        <v>0</v>
      </c>
      <c r="H369" s="14">
        <v>1</v>
      </c>
      <c r="I369" s="8">
        <v>1</v>
      </c>
      <c r="J369" s="15">
        <v>0</v>
      </c>
      <c r="K369" s="15">
        <v>0</v>
      </c>
      <c r="L369" s="15">
        <v>0</v>
      </c>
      <c r="M369" s="9">
        <f>'форма 1'!O369</f>
        <v>12879.12</v>
      </c>
      <c r="N369" s="11">
        <f t="shared" si="42"/>
        <v>12879.12</v>
      </c>
    </row>
    <row r="370" spans="1:14" s="4" customFormat="1" ht="15" x14ac:dyDescent="0.25">
      <c r="A370" s="12">
        <v>5</v>
      </c>
      <c r="B370" s="69" t="s">
        <v>63</v>
      </c>
      <c r="C370" s="33">
        <f t="shared" ref="C370:N370" si="44">SUM(C371:C381)</f>
        <v>42189.2</v>
      </c>
      <c r="D370" s="13">
        <f t="shared" si="44"/>
        <v>1452</v>
      </c>
      <c r="E370" s="14">
        <f t="shared" si="44"/>
        <v>0</v>
      </c>
      <c r="F370" s="14">
        <f t="shared" si="44"/>
        <v>0</v>
      </c>
      <c r="G370" s="14">
        <f t="shared" si="44"/>
        <v>0</v>
      </c>
      <c r="H370" s="14">
        <f t="shared" si="44"/>
        <v>11</v>
      </c>
      <c r="I370" s="8">
        <f t="shared" si="44"/>
        <v>11</v>
      </c>
      <c r="J370" s="15">
        <f t="shared" si="44"/>
        <v>0</v>
      </c>
      <c r="K370" s="15">
        <f t="shared" si="44"/>
        <v>0</v>
      </c>
      <c r="L370" s="15">
        <f t="shared" si="44"/>
        <v>0</v>
      </c>
      <c r="M370" s="15">
        <f t="shared" si="44"/>
        <v>48612133.549999997</v>
      </c>
      <c r="N370" s="15">
        <f t="shared" si="44"/>
        <v>48612133.549999997</v>
      </c>
    </row>
    <row r="371" spans="1:14" s="4" customFormat="1" ht="15" hidden="1" x14ac:dyDescent="0.25">
      <c r="A371" s="112">
        <v>1</v>
      </c>
      <c r="B371" s="2" t="s">
        <v>490</v>
      </c>
      <c r="C371" s="3">
        <f>'форма 1'!I371</f>
        <v>772.9</v>
      </c>
      <c r="D371" s="13">
        <f>'форма 1'!N371</f>
        <v>34</v>
      </c>
      <c r="E371" s="14">
        <v>0</v>
      </c>
      <c r="F371" s="14">
        <v>0</v>
      </c>
      <c r="G371" s="14">
        <v>0</v>
      </c>
      <c r="H371" s="14">
        <v>1</v>
      </c>
      <c r="I371" s="8">
        <v>1</v>
      </c>
      <c r="J371" s="15">
        <v>0</v>
      </c>
      <c r="K371" s="15">
        <v>0</v>
      </c>
      <c r="L371" s="15">
        <v>0</v>
      </c>
      <c r="M371" s="9">
        <f>'форма 1'!O371</f>
        <v>5388123.2999999998</v>
      </c>
      <c r="N371" s="11">
        <f t="shared" ref="N371:N381" si="45">M371</f>
        <v>5388123.2999999998</v>
      </c>
    </row>
    <row r="372" spans="1:14" s="4" customFormat="1" ht="15" hidden="1" x14ac:dyDescent="0.25">
      <c r="A372" s="112">
        <f>A371+1</f>
        <v>2</v>
      </c>
      <c r="B372" s="2" t="s">
        <v>502</v>
      </c>
      <c r="C372" s="3">
        <f>'форма 1'!I372</f>
        <v>774.1</v>
      </c>
      <c r="D372" s="13">
        <f>'форма 1'!N372</f>
        <v>35</v>
      </c>
      <c r="E372" s="14">
        <v>0</v>
      </c>
      <c r="F372" s="14">
        <v>0</v>
      </c>
      <c r="G372" s="14">
        <v>0</v>
      </c>
      <c r="H372" s="14">
        <v>1</v>
      </c>
      <c r="I372" s="14">
        <v>1</v>
      </c>
      <c r="J372" s="15">
        <v>0</v>
      </c>
      <c r="K372" s="15">
        <v>0</v>
      </c>
      <c r="L372" s="15">
        <v>0</v>
      </c>
      <c r="M372" s="9">
        <f>'форма 1'!O372</f>
        <v>5371537.5</v>
      </c>
      <c r="N372" s="11">
        <f t="shared" si="45"/>
        <v>5371537.5</v>
      </c>
    </row>
    <row r="373" spans="1:14" s="4" customFormat="1" ht="15" hidden="1" x14ac:dyDescent="0.25">
      <c r="A373" s="112">
        <f t="shared" ref="A373:A381" si="46">A372+1</f>
        <v>3</v>
      </c>
      <c r="B373" s="2" t="s">
        <v>621</v>
      </c>
      <c r="C373" s="3">
        <f>'форма 1'!I373</f>
        <v>8894</v>
      </c>
      <c r="D373" s="13">
        <f>'форма 1'!N373</f>
        <v>303</v>
      </c>
      <c r="E373" s="14">
        <v>0</v>
      </c>
      <c r="F373" s="14">
        <v>0</v>
      </c>
      <c r="G373" s="14">
        <v>0</v>
      </c>
      <c r="H373" s="14">
        <v>1</v>
      </c>
      <c r="I373" s="14">
        <v>1</v>
      </c>
      <c r="J373" s="15">
        <v>0</v>
      </c>
      <c r="K373" s="15">
        <v>0</v>
      </c>
      <c r="L373" s="15">
        <v>0</v>
      </c>
      <c r="M373" s="9">
        <f>'форма 1'!O373</f>
        <v>1323280</v>
      </c>
      <c r="N373" s="11">
        <f t="shared" si="45"/>
        <v>1323280</v>
      </c>
    </row>
    <row r="374" spans="1:14" s="4" customFormat="1" ht="15" hidden="1" x14ac:dyDescent="0.25">
      <c r="A374" s="112">
        <f t="shared" si="46"/>
        <v>4</v>
      </c>
      <c r="B374" s="2" t="s">
        <v>622</v>
      </c>
      <c r="C374" s="3">
        <f>'форма 1'!I374</f>
        <v>9757.6</v>
      </c>
      <c r="D374" s="13">
        <f>'форма 1'!N374</f>
        <v>307</v>
      </c>
      <c r="E374" s="14">
        <v>0</v>
      </c>
      <c r="F374" s="14">
        <v>0</v>
      </c>
      <c r="G374" s="14">
        <v>0</v>
      </c>
      <c r="H374" s="14">
        <v>1</v>
      </c>
      <c r="I374" s="14">
        <v>1</v>
      </c>
      <c r="J374" s="15">
        <v>0</v>
      </c>
      <c r="K374" s="15">
        <v>0</v>
      </c>
      <c r="L374" s="15">
        <v>0</v>
      </c>
      <c r="M374" s="9">
        <f>'форма 1'!O374</f>
        <v>1412195.75</v>
      </c>
      <c r="N374" s="11">
        <f t="shared" si="45"/>
        <v>1412195.75</v>
      </c>
    </row>
    <row r="375" spans="1:14" s="4" customFormat="1" ht="15" hidden="1" x14ac:dyDescent="0.25">
      <c r="A375" s="112">
        <f t="shared" si="46"/>
        <v>5</v>
      </c>
      <c r="B375" s="2" t="s">
        <v>492</v>
      </c>
      <c r="C375" s="3">
        <f>'форма 1'!I375</f>
        <v>3269</v>
      </c>
      <c r="D375" s="13">
        <f>'форма 1'!N375</f>
        <v>123</v>
      </c>
      <c r="E375" s="14">
        <v>0</v>
      </c>
      <c r="F375" s="14">
        <v>0</v>
      </c>
      <c r="G375" s="14">
        <v>0</v>
      </c>
      <c r="H375" s="14">
        <v>1</v>
      </c>
      <c r="I375" s="14">
        <v>1</v>
      </c>
      <c r="J375" s="15">
        <v>0</v>
      </c>
      <c r="K375" s="15">
        <v>0</v>
      </c>
      <c r="L375" s="15">
        <v>0</v>
      </c>
      <c r="M375" s="9">
        <f>'форма 1'!O375</f>
        <v>8214346.0999999996</v>
      </c>
      <c r="N375" s="11">
        <f t="shared" si="45"/>
        <v>8214346.0999999996</v>
      </c>
    </row>
    <row r="376" spans="1:14" s="4" customFormat="1" ht="15" hidden="1" x14ac:dyDescent="0.25">
      <c r="A376" s="112">
        <f t="shared" si="46"/>
        <v>6</v>
      </c>
      <c r="B376" s="2" t="s">
        <v>623</v>
      </c>
      <c r="C376" s="3">
        <f>'форма 1'!I376</f>
        <v>10422.4</v>
      </c>
      <c r="D376" s="13">
        <f>'форма 1'!N376</f>
        <v>345</v>
      </c>
      <c r="E376" s="14">
        <v>0</v>
      </c>
      <c r="F376" s="14">
        <v>0</v>
      </c>
      <c r="G376" s="14">
        <v>0</v>
      </c>
      <c r="H376" s="14">
        <v>1</v>
      </c>
      <c r="I376" s="14">
        <v>1</v>
      </c>
      <c r="J376" s="15">
        <v>0</v>
      </c>
      <c r="K376" s="15">
        <v>0</v>
      </c>
      <c r="L376" s="15">
        <v>0</v>
      </c>
      <c r="M376" s="9">
        <f>'форма 1'!O376</f>
        <v>7012104</v>
      </c>
      <c r="N376" s="11">
        <f t="shared" si="45"/>
        <v>7012104</v>
      </c>
    </row>
    <row r="377" spans="1:14" s="4" customFormat="1" ht="15" hidden="1" x14ac:dyDescent="0.25">
      <c r="A377" s="112">
        <f t="shared" si="46"/>
        <v>7</v>
      </c>
      <c r="B377" s="2" t="s">
        <v>624</v>
      </c>
      <c r="C377" s="3">
        <f>'форма 1'!I377</f>
        <v>5000.8</v>
      </c>
      <c r="D377" s="13">
        <f>'форма 1'!N377</f>
        <v>158</v>
      </c>
      <c r="E377" s="14">
        <v>0</v>
      </c>
      <c r="F377" s="14">
        <v>0</v>
      </c>
      <c r="G377" s="14">
        <v>0</v>
      </c>
      <c r="H377" s="14">
        <v>1</v>
      </c>
      <c r="I377" s="14">
        <v>1</v>
      </c>
      <c r="J377" s="15">
        <v>0</v>
      </c>
      <c r="K377" s="15">
        <v>0</v>
      </c>
      <c r="L377" s="15">
        <v>0</v>
      </c>
      <c r="M377" s="9">
        <f>'форма 1'!O377</f>
        <v>3506052</v>
      </c>
      <c r="N377" s="11">
        <f t="shared" si="45"/>
        <v>3506052</v>
      </c>
    </row>
    <row r="378" spans="1:14" s="4" customFormat="1" ht="15" hidden="1" x14ac:dyDescent="0.25">
      <c r="A378" s="112">
        <f t="shared" si="46"/>
        <v>8</v>
      </c>
      <c r="B378" s="2" t="s">
        <v>503</v>
      </c>
      <c r="C378" s="3">
        <f>'форма 1'!I378</f>
        <v>1063.2</v>
      </c>
      <c r="D378" s="13">
        <f>'форма 1'!N378</f>
        <v>25</v>
      </c>
      <c r="E378" s="14">
        <v>0</v>
      </c>
      <c r="F378" s="14">
        <v>0</v>
      </c>
      <c r="G378" s="14">
        <v>0</v>
      </c>
      <c r="H378" s="14">
        <v>1</v>
      </c>
      <c r="I378" s="14">
        <v>1</v>
      </c>
      <c r="J378" s="15">
        <v>0</v>
      </c>
      <c r="K378" s="15">
        <v>0</v>
      </c>
      <c r="L378" s="15">
        <v>0</v>
      </c>
      <c r="M378" s="9">
        <f>'форма 1'!O378</f>
        <v>1860611.4</v>
      </c>
      <c r="N378" s="11">
        <f t="shared" si="45"/>
        <v>1860611.4</v>
      </c>
    </row>
    <row r="379" spans="1:14" s="4" customFormat="1" ht="15" hidden="1" x14ac:dyDescent="0.25">
      <c r="A379" s="112">
        <f t="shared" si="46"/>
        <v>9</v>
      </c>
      <c r="B379" s="2" t="s">
        <v>504</v>
      </c>
      <c r="C379" s="3">
        <f>'форма 1'!I379</f>
        <v>746.7</v>
      </c>
      <c r="D379" s="13">
        <f>'форма 1'!N379</f>
        <v>44</v>
      </c>
      <c r="E379" s="14">
        <v>0</v>
      </c>
      <c r="F379" s="14">
        <v>0</v>
      </c>
      <c r="G379" s="14">
        <v>0</v>
      </c>
      <c r="H379" s="14">
        <v>1</v>
      </c>
      <c r="I379" s="14">
        <v>1</v>
      </c>
      <c r="J379" s="15">
        <v>0</v>
      </c>
      <c r="K379" s="15">
        <v>0</v>
      </c>
      <c r="L379" s="15">
        <v>0</v>
      </c>
      <c r="M379" s="9">
        <f>'форма 1'!O379</f>
        <v>5019466.2</v>
      </c>
      <c r="N379" s="11">
        <f t="shared" si="45"/>
        <v>5019466.2</v>
      </c>
    </row>
    <row r="380" spans="1:14" s="4" customFormat="1" ht="15" hidden="1" x14ac:dyDescent="0.25">
      <c r="A380" s="112">
        <f t="shared" si="46"/>
        <v>10</v>
      </c>
      <c r="B380" s="2" t="s">
        <v>505</v>
      </c>
      <c r="C380" s="3">
        <f>'форма 1'!I380</f>
        <v>773.5</v>
      </c>
      <c r="D380" s="13">
        <f>'форма 1'!N380</f>
        <v>42</v>
      </c>
      <c r="E380" s="14">
        <v>0</v>
      </c>
      <c r="F380" s="14">
        <v>0</v>
      </c>
      <c r="G380" s="14">
        <v>0</v>
      </c>
      <c r="H380" s="14">
        <v>1</v>
      </c>
      <c r="I380" s="14">
        <v>1</v>
      </c>
      <c r="J380" s="15">
        <v>0</v>
      </c>
      <c r="K380" s="15">
        <v>0</v>
      </c>
      <c r="L380" s="15">
        <v>0</v>
      </c>
      <c r="M380" s="9">
        <f>'форма 1'!O380</f>
        <v>5138582.4000000004</v>
      </c>
      <c r="N380" s="11">
        <f t="shared" si="45"/>
        <v>5138582.4000000004</v>
      </c>
    </row>
    <row r="381" spans="1:14" s="4" customFormat="1" ht="15" hidden="1" x14ac:dyDescent="0.25">
      <c r="A381" s="112">
        <f t="shared" si="46"/>
        <v>11</v>
      </c>
      <c r="B381" s="2" t="s">
        <v>506</v>
      </c>
      <c r="C381" s="3">
        <f>'форма 1'!I381</f>
        <v>715</v>
      </c>
      <c r="D381" s="13">
        <f>'форма 1'!N381</f>
        <v>36</v>
      </c>
      <c r="E381" s="14">
        <v>0</v>
      </c>
      <c r="F381" s="14">
        <v>0</v>
      </c>
      <c r="G381" s="14">
        <v>0</v>
      </c>
      <c r="H381" s="14">
        <v>1</v>
      </c>
      <c r="I381" s="14">
        <v>1</v>
      </c>
      <c r="J381" s="15">
        <v>0</v>
      </c>
      <c r="K381" s="15">
        <v>0</v>
      </c>
      <c r="L381" s="15">
        <v>0</v>
      </c>
      <c r="M381" s="9">
        <f>'форма 1'!O381</f>
        <v>4365834.9000000004</v>
      </c>
      <c r="N381" s="11">
        <f t="shared" si="45"/>
        <v>4365834.9000000004</v>
      </c>
    </row>
    <row r="382" spans="1:14" s="4" customFormat="1" ht="15" x14ac:dyDescent="0.25">
      <c r="A382" s="12">
        <f>A370+1</f>
        <v>6</v>
      </c>
      <c r="B382" s="160" t="s">
        <v>58</v>
      </c>
      <c r="C382" s="33">
        <f t="shared" ref="C382:N382" si="47">SUM(C384:C458)</f>
        <v>337749.11</v>
      </c>
      <c r="D382" s="13">
        <f t="shared" si="47"/>
        <v>12604</v>
      </c>
      <c r="E382" s="14">
        <f t="shared" si="47"/>
        <v>0</v>
      </c>
      <c r="F382" s="14">
        <f t="shared" si="47"/>
        <v>0</v>
      </c>
      <c r="G382" s="14">
        <f t="shared" si="47"/>
        <v>0</v>
      </c>
      <c r="H382" s="156">
        <f t="shared" si="47"/>
        <v>72</v>
      </c>
      <c r="I382" s="8">
        <f t="shared" si="47"/>
        <v>72</v>
      </c>
      <c r="J382" s="15">
        <f t="shared" si="47"/>
        <v>0</v>
      </c>
      <c r="K382" s="15">
        <f t="shared" si="47"/>
        <v>0</v>
      </c>
      <c r="L382" s="15">
        <f t="shared" si="47"/>
        <v>0</v>
      </c>
      <c r="M382" s="15">
        <f t="shared" si="47"/>
        <v>467374878.97000003</v>
      </c>
      <c r="N382" s="15">
        <f t="shared" si="47"/>
        <v>467374878.97000003</v>
      </c>
    </row>
    <row r="383" spans="1:14" s="4" customFormat="1" ht="15" hidden="1" x14ac:dyDescent="0.25">
      <c r="A383" s="93" t="s">
        <v>31</v>
      </c>
      <c r="B383" s="178"/>
      <c r="C383" s="20" t="s">
        <v>16</v>
      </c>
      <c r="D383" s="20" t="s">
        <v>16</v>
      </c>
      <c r="E383" s="20" t="s">
        <v>16</v>
      </c>
      <c r="F383" s="20" t="s">
        <v>16</v>
      </c>
      <c r="G383" s="20" t="s">
        <v>16</v>
      </c>
      <c r="H383" s="20" t="s">
        <v>16</v>
      </c>
      <c r="I383" s="20" t="s">
        <v>16</v>
      </c>
      <c r="J383" s="20" t="s">
        <v>16</v>
      </c>
      <c r="K383" s="20" t="s">
        <v>16</v>
      </c>
      <c r="L383" s="20" t="s">
        <v>16</v>
      </c>
      <c r="M383" s="20" t="s">
        <v>16</v>
      </c>
      <c r="N383" s="11" t="str">
        <f>M383</f>
        <v>Х</v>
      </c>
    </row>
    <row r="384" spans="1:14" hidden="1" x14ac:dyDescent="0.25">
      <c r="A384" s="12">
        <v>1</v>
      </c>
      <c r="B384" s="94" t="s">
        <v>719</v>
      </c>
      <c r="C384" s="6">
        <f>'форма 1'!I384</f>
        <v>8323.2999999999993</v>
      </c>
      <c r="D384" s="7">
        <f>'форма 1'!N384</f>
        <v>254</v>
      </c>
      <c r="E384" s="8">
        <v>0</v>
      </c>
      <c r="F384" s="8">
        <v>0</v>
      </c>
      <c r="G384" s="8">
        <v>0</v>
      </c>
      <c r="H384" s="8">
        <v>1</v>
      </c>
      <c r="I384" s="8">
        <f>H384</f>
        <v>1</v>
      </c>
      <c r="J384" s="9">
        <v>0</v>
      </c>
      <c r="K384" s="9">
        <v>0</v>
      </c>
      <c r="L384" s="9">
        <v>0</v>
      </c>
      <c r="M384" s="9">
        <f>'форма 1'!O384</f>
        <v>5243676</v>
      </c>
      <c r="N384" s="11">
        <f>M384</f>
        <v>5243676</v>
      </c>
    </row>
    <row r="385" spans="1:14" hidden="1" x14ac:dyDescent="0.25">
      <c r="A385" s="12">
        <f>A384+1</f>
        <v>2</v>
      </c>
      <c r="B385" s="94" t="s">
        <v>650</v>
      </c>
      <c r="C385" s="6">
        <f>'форма 1'!I385</f>
        <v>4543.6000000000004</v>
      </c>
      <c r="D385" s="7">
        <f>'форма 1'!N385</f>
        <v>187</v>
      </c>
      <c r="E385" s="8">
        <v>0</v>
      </c>
      <c r="F385" s="8">
        <v>0</v>
      </c>
      <c r="G385" s="8">
        <v>0</v>
      </c>
      <c r="H385" s="8">
        <v>1</v>
      </c>
      <c r="I385" s="8">
        <f>H385</f>
        <v>1</v>
      </c>
      <c r="J385" s="9">
        <v>0</v>
      </c>
      <c r="K385" s="9">
        <v>0</v>
      </c>
      <c r="L385" s="9">
        <v>0</v>
      </c>
      <c r="M385" s="9">
        <f>'форма 1'!O385</f>
        <v>6665625</v>
      </c>
      <c r="N385" s="11">
        <f>M385</f>
        <v>6665625</v>
      </c>
    </row>
    <row r="386" spans="1:14" hidden="1" x14ac:dyDescent="0.25">
      <c r="A386" s="12">
        <f>A385+1</f>
        <v>3</v>
      </c>
      <c r="B386" s="94" t="s">
        <v>651</v>
      </c>
      <c r="C386" s="6">
        <f>'форма 1'!I386</f>
        <v>3619.7</v>
      </c>
      <c r="D386" s="7">
        <f>'форма 1'!N386</f>
        <v>101</v>
      </c>
      <c r="E386" s="8">
        <v>0</v>
      </c>
      <c r="F386" s="8">
        <v>0</v>
      </c>
      <c r="G386" s="8">
        <v>0</v>
      </c>
      <c r="H386" s="8">
        <v>1</v>
      </c>
      <c r="I386" s="8">
        <f t="shared" ref="I386:I449" si="48">H386</f>
        <v>1</v>
      </c>
      <c r="J386" s="9">
        <v>0</v>
      </c>
      <c r="K386" s="9">
        <v>0</v>
      </c>
      <c r="L386" s="9">
        <v>0</v>
      </c>
      <c r="M386" s="9">
        <f>'форма 1'!O386</f>
        <v>9553209.5</v>
      </c>
      <c r="N386" s="11">
        <f t="shared" ref="N386:N449" si="49">M386</f>
        <v>9553209.5</v>
      </c>
    </row>
    <row r="387" spans="1:14" hidden="1" x14ac:dyDescent="0.25">
      <c r="A387" s="12">
        <f t="shared" ref="A387:A407" si="50">A386+1</f>
        <v>4</v>
      </c>
      <c r="B387" s="94" t="s">
        <v>652</v>
      </c>
      <c r="C387" s="6">
        <f>'форма 1'!I387</f>
        <v>3615</v>
      </c>
      <c r="D387" s="7">
        <f>'форма 1'!N387</f>
        <v>159</v>
      </c>
      <c r="E387" s="8">
        <v>0</v>
      </c>
      <c r="F387" s="8">
        <v>0</v>
      </c>
      <c r="G387" s="8">
        <v>0</v>
      </c>
      <c r="H387" s="8">
        <v>1</v>
      </c>
      <c r="I387" s="8">
        <f t="shared" si="48"/>
        <v>1</v>
      </c>
      <c r="J387" s="9">
        <v>0</v>
      </c>
      <c r="K387" s="9">
        <v>0</v>
      </c>
      <c r="L387" s="9">
        <v>0</v>
      </c>
      <c r="M387" s="9">
        <f>'форма 1'!O387</f>
        <v>7513875</v>
      </c>
      <c r="N387" s="11">
        <f t="shared" si="49"/>
        <v>7513875</v>
      </c>
    </row>
    <row r="388" spans="1:14" ht="30" hidden="1" x14ac:dyDescent="0.25">
      <c r="A388" s="12">
        <f t="shared" si="50"/>
        <v>5</v>
      </c>
      <c r="B388" s="94" t="s">
        <v>853</v>
      </c>
      <c r="C388" s="6">
        <f>'форма 1'!I388</f>
        <v>564.20000000000005</v>
      </c>
      <c r="D388" s="7">
        <f>'форма 1'!N388</f>
        <v>37</v>
      </c>
      <c r="E388" s="8">
        <v>0</v>
      </c>
      <c r="F388" s="8">
        <v>0</v>
      </c>
      <c r="G388" s="8">
        <v>0</v>
      </c>
      <c r="H388" s="8">
        <v>1</v>
      </c>
      <c r="I388" s="8">
        <f t="shared" si="48"/>
        <v>1</v>
      </c>
      <c r="J388" s="9">
        <v>0</v>
      </c>
      <c r="K388" s="9">
        <v>0</v>
      </c>
      <c r="L388" s="9">
        <v>0</v>
      </c>
      <c r="M388" s="9">
        <f>'форма 1'!O388</f>
        <v>2686493.2</v>
      </c>
      <c r="N388" s="11">
        <f t="shared" si="49"/>
        <v>2686493.2</v>
      </c>
    </row>
    <row r="389" spans="1:14" hidden="1" x14ac:dyDescent="0.25">
      <c r="A389" s="12">
        <f t="shared" si="50"/>
        <v>6</v>
      </c>
      <c r="B389" s="94" t="s">
        <v>654</v>
      </c>
      <c r="C389" s="6">
        <f>'форма 1'!I389</f>
        <v>1575</v>
      </c>
      <c r="D389" s="7">
        <f>'форма 1'!N389</f>
        <v>42</v>
      </c>
      <c r="E389" s="8">
        <v>0</v>
      </c>
      <c r="F389" s="8">
        <v>0</v>
      </c>
      <c r="G389" s="8">
        <v>0</v>
      </c>
      <c r="H389" s="8">
        <v>1</v>
      </c>
      <c r="I389" s="8">
        <f t="shared" si="48"/>
        <v>1</v>
      </c>
      <c r="J389" s="9">
        <v>0</v>
      </c>
      <c r="K389" s="9">
        <v>0</v>
      </c>
      <c r="L389" s="9">
        <v>0</v>
      </c>
      <c r="M389" s="9">
        <f>'форма 1'!O389</f>
        <v>7049448</v>
      </c>
      <c r="N389" s="11">
        <f t="shared" si="49"/>
        <v>7049448</v>
      </c>
    </row>
    <row r="390" spans="1:14" hidden="1" x14ac:dyDescent="0.25">
      <c r="A390" s="12">
        <f t="shared" si="50"/>
        <v>7</v>
      </c>
      <c r="B390" s="94" t="s">
        <v>655</v>
      </c>
      <c r="C390" s="6">
        <f>'форма 1'!I390</f>
        <v>783.6</v>
      </c>
      <c r="D390" s="7">
        <f>'форма 1'!N390</f>
        <v>36</v>
      </c>
      <c r="E390" s="8">
        <v>0</v>
      </c>
      <c r="F390" s="8">
        <v>0</v>
      </c>
      <c r="G390" s="8">
        <v>0</v>
      </c>
      <c r="H390" s="8">
        <v>1</v>
      </c>
      <c r="I390" s="8">
        <f t="shared" si="48"/>
        <v>1</v>
      </c>
      <c r="J390" s="9">
        <v>0</v>
      </c>
      <c r="K390" s="9">
        <v>0</v>
      </c>
      <c r="L390" s="9">
        <v>0</v>
      </c>
      <c r="M390" s="9">
        <f>'форма 1'!O390</f>
        <v>5240852.2</v>
      </c>
      <c r="N390" s="11">
        <f t="shared" si="49"/>
        <v>5240852.2</v>
      </c>
    </row>
    <row r="391" spans="1:14" hidden="1" x14ac:dyDescent="0.25">
      <c r="A391" s="12">
        <f t="shared" si="50"/>
        <v>8</v>
      </c>
      <c r="B391" s="94" t="s">
        <v>720</v>
      </c>
      <c r="C391" s="6">
        <f>'форма 1'!I391</f>
        <v>8423.7999999999993</v>
      </c>
      <c r="D391" s="7">
        <f>'форма 1'!N391</f>
        <v>161</v>
      </c>
      <c r="E391" s="8">
        <v>0</v>
      </c>
      <c r="F391" s="8">
        <v>0</v>
      </c>
      <c r="G391" s="8">
        <v>0</v>
      </c>
      <c r="H391" s="8">
        <v>1</v>
      </c>
      <c r="I391" s="8">
        <f t="shared" si="48"/>
        <v>1</v>
      </c>
      <c r="J391" s="9">
        <v>0</v>
      </c>
      <c r="K391" s="9">
        <v>0</v>
      </c>
      <c r="L391" s="9">
        <v>0</v>
      </c>
      <c r="M391" s="9">
        <f>'форма 1'!O391</f>
        <v>5243676</v>
      </c>
      <c r="N391" s="11">
        <f t="shared" si="49"/>
        <v>5243676</v>
      </c>
    </row>
    <row r="392" spans="1:14" hidden="1" x14ac:dyDescent="0.25">
      <c r="A392" s="12">
        <f t="shared" si="50"/>
        <v>9</v>
      </c>
      <c r="B392" s="94" t="s">
        <v>657</v>
      </c>
      <c r="C392" s="6">
        <f>'форма 1'!I392</f>
        <v>1358.8</v>
      </c>
      <c r="D392" s="7">
        <f>'форма 1'!N392</f>
        <v>61</v>
      </c>
      <c r="E392" s="8">
        <v>0</v>
      </c>
      <c r="F392" s="8">
        <v>0</v>
      </c>
      <c r="G392" s="8">
        <v>0</v>
      </c>
      <c r="H392" s="8">
        <v>1</v>
      </c>
      <c r="I392" s="8">
        <f t="shared" si="48"/>
        <v>1</v>
      </c>
      <c r="J392" s="9">
        <v>0</v>
      </c>
      <c r="K392" s="9">
        <v>0</v>
      </c>
      <c r="L392" s="9">
        <v>0</v>
      </c>
      <c r="M392" s="9">
        <f>'форма 1'!O392</f>
        <v>5963899.2000000002</v>
      </c>
      <c r="N392" s="11">
        <f t="shared" si="49"/>
        <v>5963899.2000000002</v>
      </c>
    </row>
    <row r="393" spans="1:14" hidden="1" x14ac:dyDescent="0.25">
      <c r="A393" s="12">
        <f t="shared" si="50"/>
        <v>10</v>
      </c>
      <c r="B393" s="94" t="s">
        <v>658</v>
      </c>
      <c r="C393" s="6">
        <f>'форма 1'!I393</f>
        <v>2714</v>
      </c>
      <c r="D393" s="7">
        <f>'форма 1'!N393</f>
        <v>97</v>
      </c>
      <c r="E393" s="8">
        <v>0</v>
      </c>
      <c r="F393" s="8">
        <v>0</v>
      </c>
      <c r="G393" s="8">
        <v>0</v>
      </c>
      <c r="H393" s="8">
        <v>1</v>
      </c>
      <c r="I393" s="8">
        <f t="shared" si="48"/>
        <v>1</v>
      </c>
      <c r="J393" s="9">
        <v>0</v>
      </c>
      <c r="K393" s="9">
        <v>0</v>
      </c>
      <c r="L393" s="9">
        <v>0</v>
      </c>
      <c r="M393" s="9">
        <f>'форма 1'!O393</f>
        <v>11924961.6</v>
      </c>
      <c r="N393" s="11">
        <f t="shared" si="49"/>
        <v>11924961.6</v>
      </c>
    </row>
    <row r="394" spans="1:14" hidden="1" x14ac:dyDescent="0.25">
      <c r="A394" s="12">
        <f t="shared" si="50"/>
        <v>11</v>
      </c>
      <c r="B394" s="94" t="s">
        <v>659</v>
      </c>
      <c r="C394" s="6">
        <f>'форма 1'!I394</f>
        <v>1436</v>
      </c>
      <c r="D394" s="7">
        <f>'форма 1'!N394</f>
        <v>51</v>
      </c>
      <c r="E394" s="8">
        <v>0</v>
      </c>
      <c r="F394" s="8">
        <v>0</v>
      </c>
      <c r="G394" s="8">
        <v>0</v>
      </c>
      <c r="H394" s="8">
        <v>1</v>
      </c>
      <c r="I394" s="8">
        <f t="shared" si="48"/>
        <v>1</v>
      </c>
      <c r="J394" s="9">
        <v>0</v>
      </c>
      <c r="K394" s="9">
        <v>0</v>
      </c>
      <c r="L394" s="9">
        <v>0</v>
      </c>
      <c r="M394" s="9">
        <f>'форма 1'!O394</f>
        <v>3010725</v>
      </c>
      <c r="N394" s="11">
        <f t="shared" si="49"/>
        <v>3010725</v>
      </c>
    </row>
    <row r="395" spans="1:14" hidden="1" x14ac:dyDescent="0.25">
      <c r="A395" s="12">
        <f t="shared" si="50"/>
        <v>12</v>
      </c>
      <c r="B395" s="94" t="s">
        <v>660</v>
      </c>
      <c r="C395" s="6">
        <f>'форма 1'!I395</f>
        <v>3642.3</v>
      </c>
      <c r="D395" s="7">
        <f>'форма 1'!N395</f>
        <v>141</v>
      </c>
      <c r="E395" s="8">
        <v>0</v>
      </c>
      <c r="F395" s="8">
        <v>0</v>
      </c>
      <c r="G395" s="8">
        <v>0</v>
      </c>
      <c r="H395" s="8">
        <v>1</v>
      </c>
      <c r="I395" s="8">
        <f t="shared" si="48"/>
        <v>1</v>
      </c>
      <c r="J395" s="9">
        <v>0</v>
      </c>
      <c r="K395" s="9">
        <v>0</v>
      </c>
      <c r="L395" s="9">
        <v>0</v>
      </c>
      <c r="M395" s="9">
        <f>'форма 1'!O395</f>
        <v>7493175</v>
      </c>
      <c r="N395" s="11">
        <f t="shared" si="49"/>
        <v>7493175</v>
      </c>
    </row>
    <row r="396" spans="1:14" hidden="1" x14ac:dyDescent="0.25">
      <c r="A396" s="12">
        <f t="shared" si="50"/>
        <v>13</v>
      </c>
      <c r="B396" s="94" t="s">
        <v>661</v>
      </c>
      <c r="C396" s="6">
        <f>'форма 1'!I396</f>
        <v>3606.43</v>
      </c>
      <c r="D396" s="7">
        <f>'форма 1'!N396</f>
        <v>107</v>
      </c>
      <c r="E396" s="8">
        <v>0</v>
      </c>
      <c r="F396" s="8">
        <v>0</v>
      </c>
      <c r="G396" s="8">
        <v>0</v>
      </c>
      <c r="H396" s="8">
        <v>1</v>
      </c>
      <c r="I396" s="8">
        <f t="shared" si="48"/>
        <v>1</v>
      </c>
      <c r="J396" s="9">
        <v>0</v>
      </c>
      <c r="K396" s="9">
        <v>0</v>
      </c>
      <c r="L396" s="9">
        <v>0</v>
      </c>
      <c r="M396" s="9">
        <f>'форма 1'!O396</f>
        <v>9515642.1300000008</v>
      </c>
      <c r="N396" s="11">
        <f t="shared" si="49"/>
        <v>9515642.1300000008</v>
      </c>
    </row>
    <row r="397" spans="1:14" hidden="1" x14ac:dyDescent="0.25">
      <c r="A397" s="12">
        <f t="shared" si="50"/>
        <v>14</v>
      </c>
      <c r="B397" s="94" t="s">
        <v>662</v>
      </c>
      <c r="C397" s="6">
        <f>'форма 1'!I397</f>
        <v>678.6</v>
      </c>
      <c r="D397" s="7">
        <f>'форма 1'!N397</f>
        <v>40</v>
      </c>
      <c r="E397" s="8">
        <v>0</v>
      </c>
      <c r="F397" s="8">
        <v>0</v>
      </c>
      <c r="G397" s="8">
        <v>0</v>
      </c>
      <c r="H397" s="8">
        <v>1</v>
      </c>
      <c r="I397" s="8">
        <f t="shared" si="48"/>
        <v>1</v>
      </c>
      <c r="J397" s="9">
        <v>0</v>
      </c>
      <c r="K397" s="9">
        <v>0</v>
      </c>
      <c r="L397" s="9">
        <v>0</v>
      </c>
      <c r="M397" s="9">
        <f>'форма 1'!O397</f>
        <v>4469951.5999999996</v>
      </c>
      <c r="N397" s="11">
        <f t="shared" si="49"/>
        <v>4469951.5999999996</v>
      </c>
    </row>
    <row r="398" spans="1:14" hidden="1" x14ac:dyDescent="0.25">
      <c r="A398" s="12">
        <f t="shared" si="50"/>
        <v>15</v>
      </c>
      <c r="B398" s="94" t="s">
        <v>663</v>
      </c>
      <c r="C398" s="6">
        <f>'форма 1'!I398</f>
        <v>667</v>
      </c>
      <c r="D398" s="7">
        <f>'форма 1'!N398</f>
        <v>34</v>
      </c>
      <c r="E398" s="8">
        <v>0</v>
      </c>
      <c r="F398" s="8">
        <v>0</v>
      </c>
      <c r="G398" s="8">
        <v>0</v>
      </c>
      <c r="H398" s="8">
        <v>1</v>
      </c>
      <c r="I398" s="8">
        <f t="shared" si="48"/>
        <v>1</v>
      </c>
      <c r="J398" s="9">
        <v>0</v>
      </c>
      <c r="K398" s="9">
        <v>0</v>
      </c>
      <c r="L398" s="9">
        <v>0</v>
      </c>
      <c r="M398" s="9">
        <f>'форма 1'!O398</f>
        <v>4386572.8</v>
      </c>
      <c r="N398" s="11">
        <f t="shared" si="49"/>
        <v>4386572.8</v>
      </c>
    </row>
    <row r="399" spans="1:14" hidden="1" x14ac:dyDescent="0.25">
      <c r="A399" s="12">
        <f t="shared" si="50"/>
        <v>16</v>
      </c>
      <c r="B399" s="94" t="s">
        <v>664</v>
      </c>
      <c r="C399" s="6">
        <f>'форма 1'!I399</f>
        <v>2350.8000000000002</v>
      </c>
      <c r="D399" s="7">
        <f>'форма 1'!N399</f>
        <v>47</v>
      </c>
      <c r="E399" s="8">
        <v>0</v>
      </c>
      <c r="F399" s="8">
        <v>0</v>
      </c>
      <c r="G399" s="8">
        <v>0</v>
      </c>
      <c r="H399" s="8">
        <v>1</v>
      </c>
      <c r="I399" s="8">
        <f t="shared" si="48"/>
        <v>1</v>
      </c>
      <c r="J399" s="9">
        <v>0</v>
      </c>
      <c r="K399" s="9">
        <v>0</v>
      </c>
      <c r="L399" s="9">
        <v>0</v>
      </c>
      <c r="M399" s="9">
        <f>'форма 1'!O399</f>
        <v>9382234.8000000007</v>
      </c>
      <c r="N399" s="11">
        <f t="shared" si="49"/>
        <v>9382234.8000000007</v>
      </c>
    </row>
    <row r="400" spans="1:14" hidden="1" x14ac:dyDescent="0.25">
      <c r="A400" s="12">
        <f t="shared" si="50"/>
        <v>17</v>
      </c>
      <c r="B400" s="94" t="s">
        <v>666</v>
      </c>
      <c r="C400" s="6">
        <f>'форма 1'!I400</f>
        <v>1853.8</v>
      </c>
      <c r="D400" s="7">
        <f>'форма 1'!N400</f>
        <v>52</v>
      </c>
      <c r="E400" s="8">
        <v>0</v>
      </c>
      <c r="F400" s="8">
        <v>0</v>
      </c>
      <c r="G400" s="8">
        <v>0</v>
      </c>
      <c r="H400" s="8">
        <v>1</v>
      </c>
      <c r="I400" s="8">
        <f t="shared" si="48"/>
        <v>1</v>
      </c>
      <c r="J400" s="9">
        <v>0</v>
      </c>
      <c r="K400" s="9">
        <v>0</v>
      </c>
      <c r="L400" s="9">
        <v>0</v>
      </c>
      <c r="M400" s="9">
        <f>'форма 1'!O400</f>
        <v>8153908.7999999998</v>
      </c>
      <c r="N400" s="11">
        <f t="shared" si="49"/>
        <v>8153908.7999999998</v>
      </c>
    </row>
    <row r="401" spans="1:14" hidden="1" x14ac:dyDescent="0.25">
      <c r="A401" s="12">
        <f t="shared" si="50"/>
        <v>18</v>
      </c>
      <c r="B401" s="94" t="s">
        <v>105</v>
      </c>
      <c r="C401" s="6">
        <f>'форма 1'!I401</f>
        <v>4068.1</v>
      </c>
      <c r="D401" s="7">
        <f>'форма 1'!N401</f>
        <v>77</v>
      </c>
      <c r="E401" s="8">
        <v>0</v>
      </c>
      <c r="F401" s="8">
        <v>0</v>
      </c>
      <c r="G401" s="8">
        <v>0</v>
      </c>
      <c r="H401" s="8">
        <v>1</v>
      </c>
      <c r="I401" s="8">
        <f t="shared" si="48"/>
        <v>1</v>
      </c>
      <c r="J401" s="9">
        <v>0</v>
      </c>
      <c r="K401" s="9">
        <v>0</v>
      </c>
      <c r="L401" s="9">
        <v>0</v>
      </c>
      <c r="M401" s="9">
        <f>'форма 1'!O401</f>
        <v>3971952.6</v>
      </c>
      <c r="N401" s="11">
        <f t="shared" si="49"/>
        <v>3971952.6</v>
      </c>
    </row>
    <row r="402" spans="1:14" hidden="1" x14ac:dyDescent="0.25">
      <c r="A402" s="12">
        <f t="shared" si="50"/>
        <v>19</v>
      </c>
      <c r="B402" s="94" t="s">
        <v>667</v>
      </c>
      <c r="C402" s="6">
        <f>'форма 1'!I402</f>
        <v>1992.7</v>
      </c>
      <c r="D402" s="7">
        <f>'форма 1'!N402</f>
        <v>62</v>
      </c>
      <c r="E402" s="8">
        <v>0</v>
      </c>
      <c r="F402" s="8">
        <v>0</v>
      </c>
      <c r="G402" s="8">
        <v>0</v>
      </c>
      <c r="H402" s="8">
        <v>1</v>
      </c>
      <c r="I402" s="8">
        <f t="shared" si="48"/>
        <v>1</v>
      </c>
      <c r="J402" s="9">
        <v>0</v>
      </c>
      <c r="K402" s="9">
        <v>0</v>
      </c>
      <c r="L402" s="9">
        <v>0</v>
      </c>
      <c r="M402" s="9">
        <f>'форма 1'!O402</f>
        <v>5058147.7</v>
      </c>
      <c r="N402" s="11">
        <f t="shared" si="49"/>
        <v>5058147.7</v>
      </c>
    </row>
    <row r="403" spans="1:14" hidden="1" x14ac:dyDescent="0.25">
      <c r="A403" s="12">
        <f t="shared" si="50"/>
        <v>20</v>
      </c>
      <c r="B403" s="94" t="s">
        <v>669</v>
      </c>
      <c r="C403" s="6">
        <f>'форма 1'!I403</f>
        <v>3478.4</v>
      </c>
      <c r="D403" s="7">
        <f>'форма 1'!N403</f>
        <v>101</v>
      </c>
      <c r="E403" s="8">
        <v>0</v>
      </c>
      <c r="F403" s="8">
        <v>0</v>
      </c>
      <c r="G403" s="8">
        <v>0</v>
      </c>
      <c r="H403" s="8">
        <v>1</v>
      </c>
      <c r="I403" s="8">
        <f t="shared" si="48"/>
        <v>1</v>
      </c>
      <c r="J403" s="9">
        <v>0</v>
      </c>
      <c r="K403" s="9">
        <v>0</v>
      </c>
      <c r="L403" s="9">
        <v>0</v>
      </c>
      <c r="M403" s="9">
        <f>'форма 1'!O403</f>
        <v>9043346.4000000004</v>
      </c>
      <c r="N403" s="11">
        <f t="shared" si="49"/>
        <v>9043346.4000000004</v>
      </c>
    </row>
    <row r="404" spans="1:14" hidden="1" x14ac:dyDescent="0.25">
      <c r="A404" s="12">
        <f t="shared" si="50"/>
        <v>21</v>
      </c>
      <c r="B404" s="94" t="s">
        <v>670</v>
      </c>
      <c r="C404" s="6">
        <f>'форма 1'!I404</f>
        <v>1441.14</v>
      </c>
      <c r="D404" s="7">
        <f>'форма 1'!N404</f>
        <v>103</v>
      </c>
      <c r="E404" s="8">
        <v>0</v>
      </c>
      <c r="F404" s="8">
        <v>0</v>
      </c>
      <c r="G404" s="8">
        <v>0</v>
      </c>
      <c r="H404" s="8">
        <v>1</v>
      </c>
      <c r="I404" s="8">
        <f t="shared" si="48"/>
        <v>1</v>
      </c>
      <c r="J404" s="9">
        <v>0</v>
      </c>
      <c r="K404" s="9">
        <v>0</v>
      </c>
      <c r="L404" s="9">
        <v>0</v>
      </c>
      <c r="M404" s="9">
        <f>'форма 1'!O404</f>
        <v>1737760</v>
      </c>
      <c r="N404" s="11">
        <f t="shared" si="49"/>
        <v>1737760</v>
      </c>
    </row>
    <row r="405" spans="1:14" hidden="1" x14ac:dyDescent="0.25">
      <c r="A405" s="12">
        <f t="shared" si="50"/>
        <v>22</v>
      </c>
      <c r="B405" s="94" t="s">
        <v>671</v>
      </c>
      <c r="C405" s="6">
        <f>'форма 1'!I405</f>
        <v>5067</v>
      </c>
      <c r="D405" s="7">
        <f>'форма 1'!N405</f>
        <v>196</v>
      </c>
      <c r="E405" s="8">
        <v>0</v>
      </c>
      <c r="F405" s="8">
        <v>0</v>
      </c>
      <c r="G405" s="8">
        <v>0</v>
      </c>
      <c r="H405" s="8">
        <v>1</v>
      </c>
      <c r="I405" s="8">
        <f t="shared" si="48"/>
        <v>1</v>
      </c>
      <c r="J405" s="9">
        <v>0</v>
      </c>
      <c r="K405" s="9">
        <v>0</v>
      </c>
      <c r="L405" s="9">
        <v>0</v>
      </c>
      <c r="M405" s="9">
        <f>'форма 1'!O405</f>
        <v>6066938.5199999996</v>
      </c>
      <c r="N405" s="11">
        <f t="shared" si="49"/>
        <v>6066938.5199999996</v>
      </c>
    </row>
    <row r="406" spans="1:14" hidden="1" x14ac:dyDescent="0.25">
      <c r="A406" s="12">
        <f t="shared" si="50"/>
        <v>23</v>
      </c>
      <c r="B406" s="94" t="s">
        <v>672</v>
      </c>
      <c r="C406" s="6">
        <f>'форма 1'!I406</f>
        <v>2695.3</v>
      </c>
      <c r="D406" s="7">
        <f>'форма 1'!N406</f>
        <v>127</v>
      </c>
      <c r="E406" s="8">
        <v>0</v>
      </c>
      <c r="F406" s="8">
        <v>0</v>
      </c>
      <c r="G406" s="8">
        <v>0</v>
      </c>
      <c r="H406" s="8">
        <v>1</v>
      </c>
      <c r="I406" s="8">
        <f t="shared" si="48"/>
        <v>1</v>
      </c>
      <c r="J406" s="9">
        <v>0</v>
      </c>
      <c r="K406" s="9">
        <v>0</v>
      </c>
      <c r="L406" s="9">
        <v>0</v>
      </c>
      <c r="M406" s="9">
        <f>'форма 1'!O406</f>
        <v>5741056.0999999996</v>
      </c>
      <c r="N406" s="11">
        <f t="shared" si="49"/>
        <v>5741056.0999999996</v>
      </c>
    </row>
    <row r="407" spans="1:14" hidden="1" x14ac:dyDescent="0.25">
      <c r="A407" s="12">
        <f t="shared" si="50"/>
        <v>24</v>
      </c>
      <c r="B407" s="94" t="s">
        <v>673</v>
      </c>
      <c r="C407" s="6">
        <f>'форма 1'!I407</f>
        <v>1774.22</v>
      </c>
      <c r="D407" s="7">
        <f>'форма 1'!N407</f>
        <v>50</v>
      </c>
      <c r="E407" s="8">
        <v>0</v>
      </c>
      <c r="F407" s="8">
        <v>0</v>
      </c>
      <c r="G407" s="8">
        <v>0</v>
      </c>
      <c r="H407" s="8">
        <v>1</v>
      </c>
      <c r="I407" s="8">
        <f t="shared" si="48"/>
        <v>1</v>
      </c>
      <c r="J407" s="9">
        <v>0</v>
      </c>
      <c r="K407" s="9">
        <v>0</v>
      </c>
      <c r="L407" s="9">
        <v>0</v>
      </c>
      <c r="M407" s="9">
        <f>'форма 1'!O407</f>
        <v>5911040.1600000001</v>
      </c>
      <c r="N407" s="11">
        <f t="shared" si="49"/>
        <v>5911040.1600000001</v>
      </c>
    </row>
    <row r="408" spans="1:14" hidden="1" x14ac:dyDescent="0.25">
      <c r="A408" s="69" t="s">
        <v>32</v>
      </c>
      <c r="B408" s="94"/>
      <c r="C408" s="20" t="s">
        <v>16</v>
      </c>
      <c r="D408" s="20" t="s">
        <v>16</v>
      </c>
      <c r="E408" s="20" t="s">
        <v>16</v>
      </c>
      <c r="F408" s="20" t="s">
        <v>16</v>
      </c>
      <c r="G408" s="20" t="s">
        <v>16</v>
      </c>
      <c r="H408" s="20" t="s">
        <v>16</v>
      </c>
      <c r="I408" s="20" t="s">
        <v>16</v>
      </c>
      <c r="J408" s="20" t="s">
        <v>16</v>
      </c>
      <c r="K408" s="20" t="s">
        <v>16</v>
      </c>
      <c r="L408" s="20" t="s">
        <v>16</v>
      </c>
      <c r="M408" s="20" t="s">
        <v>16</v>
      </c>
      <c r="N408" s="11" t="str">
        <f>M408</f>
        <v>Х</v>
      </c>
    </row>
    <row r="409" spans="1:14" hidden="1" x14ac:dyDescent="0.25">
      <c r="A409" s="12">
        <f>A407+1</f>
        <v>25</v>
      </c>
      <c r="B409" s="94" t="s">
        <v>675</v>
      </c>
      <c r="C409" s="6">
        <f>'форма 1'!I409</f>
        <v>1375.1</v>
      </c>
      <c r="D409" s="7">
        <f>'форма 1'!N409</f>
        <v>6</v>
      </c>
      <c r="E409" s="8">
        <v>0</v>
      </c>
      <c r="F409" s="8">
        <v>0</v>
      </c>
      <c r="G409" s="8">
        <v>0</v>
      </c>
      <c r="H409" s="8">
        <v>1</v>
      </c>
      <c r="I409" s="8">
        <f t="shared" si="48"/>
        <v>1</v>
      </c>
      <c r="J409" s="9">
        <v>0</v>
      </c>
      <c r="K409" s="9">
        <v>0</v>
      </c>
      <c r="L409" s="9">
        <v>0</v>
      </c>
      <c r="M409" s="9">
        <f>'форма 1'!O409</f>
        <v>5028700.8</v>
      </c>
      <c r="N409" s="11">
        <f t="shared" si="49"/>
        <v>5028700.8</v>
      </c>
    </row>
    <row r="410" spans="1:14" hidden="1" x14ac:dyDescent="0.25">
      <c r="A410" s="12">
        <f>A409+1</f>
        <v>26</v>
      </c>
      <c r="B410" s="94" t="s">
        <v>676</v>
      </c>
      <c r="C410" s="6">
        <f>'форма 1'!I410</f>
        <v>2585.1</v>
      </c>
      <c r="D410" s="7">
        <f>'форма 1'!N410</f>
        <v>98</v>
      </c>
      <c r="E410" s="8">
        <v>0</v>
      </c>
      <c r="F410" s="8">
        <v>0</v>
      </c>
      <c r="G410" s="8">
        <v>0</v>
      </c>
      <c r="H410" s="8">
        <v>1</v>
      </c>
      <c r="I410" s="8">
        <f t="shared" si="48"/>
        <v>1</v>
      </c>
      <c r="J410" s="9">
        <v>0</v>
      </c>
      <c r="K410" s="9">
        <v>0</v>
      </c>
      <c r="L410" s="9">
        <v>0</v>
      </c>
      <c r="M410" s="9">
        <f>'форма 1'!O410</f>
        <v>234998.39999999999</v>
      </c>
      <c r="N410" s="11">
        <f t="shared" si="49"/>
        <v>234998.39999999999</v>
      </c>
    </row>
    <row r="411" spans="1:14" ht="30" hidden="1" x14ac:dyDescent="0.25">
      <c r="A411" s="12">
        <f t="shared" ref="A411:A418" si="51">A410+1</f>
        <v>27</v>
      </c>
      <c r="B411" s="94" t="s">
        <v>677</v>
      </c>
      <c r="C411" s="6">
        <f>'форма 1'!I411</f>
        <v>3759.3</v>
      </c>
      <c r="D411" s="7">
        <f>'форма 1'!N411</f>
        <v>115</v>
      </c>
      <c r="E411" s="8">
        <v>0</v>
      </c>
      <c r="F411" s="8">
        <v>0</v>
      </c>
      <c r="G411" s="8">
        <v>0</v>
      </c>
      <c r="H411" s="8">
        <v>1</v>
      </c>
      <c r="I411" s="8">
        <f t="shared" si="48"/>
        <v>1</v>
      </c>
      <c r="J411" s="9">
        <v>0</v>
      </c>
      <c r="K411" s="9">
        <v>0</v>
      </c>
      <c r="L411" s="9">
        <v>0</v>
      </c>
      <c r="M411" s="9">
        <f>'форма 1'!O411</f>
        <v>8604258.3000000007</v>
      </c>
      <c r="N411" s="11">
        <f t="shared" si="49"/>
        <v>8604258.3000000007</v>
      </c>
    </row>
    <row r="412" spans="1:14" ht="30" hidden="1" x14ac:dyDescent="0.25">
      <c r="A412" s="12">
        <f t="shared" si="51"/>
        <v>28</v>
      </c>
      <c r="B412" s="94" t="s">
        <v>678</v>
      </c>
      <c r="C412" s="6">
        <f>'форма 1'!I412</f>
        <v>2981.1</v>
      </c>
      <c r="D412" s="7">
        <f>'форма 1'!N412</f>
        <v>107</v>
      </c>
      <c r="E412" s="8">
        <v>0</v>
      </c>
      <c r="F412" s="8">
        <v>0</v>
      </c>
      <c r="G412" s="8">
        <v>0</v>
      </c>
      <c r="H412" s="8">
        <v>1</v>
      </c>
      <c r="I412" s="8">
        <f t="shared" si="48"/>
        <v>1</v>
      </c>
      <c r="J412" s="9">
        <v>0</v>
      </c>
      <c r="K412" s="9">
        <v>0</v>
      </c>
      <c r="L412" s="9">
        <v>0</v>
      </c>
      <c r="M412" s="9">
        <f>'форма 1'!O412</f>
        <v>8042587.9000000004</v>
      </c>
      <c r="N412" s="11">
        <f t="shared" si="49"/>
        <v>8042587.9000000004</v>
      </c>
    </row>
    <row r="413" spans="1:14" hidden="1" x14ac:dyDescent="0.25">
      <c r="A413" s="12">
        <f t="shared" si="51"/>
        <v>29</v>
      </c>
      <c r="B413" s="94" t="s">
        <v>679</v>
      </c>
      <c r="C413" s="6">
        <f>'форма 1'!I413</f>
        <v>1998</v>
      </c>
      <c r="D413" s="7">
        <f>'форма 1'!N413</f>
        <v>56</v>
      </c>
      <c r="E413" s="8">
        <v>0</v>
      </c>
      <c r="F413" s="8">
        <v>0</v>
      </c>
      <c r="G413" s="8">
        <v>0</v>
      </c>
      <c r="H413" s="8">
        <v>1</v>
      </c>
      <c r="I413" s="8">
        <f t="shared" si="48"/>
        <v>1</v>
      </c>
      <c r="J413" s="9">
        <v>0</v>
      </c>
      <c r="K413" s="9">
        <v>0</v>
      </c>
      <c r="L413" s="9">
        <v>0</v>
      </c>
      <c r="M413" s="9">
        <f>'форма 1'!O413</f>
        <v>6972192.4800000004</v>
      </c>
      <c r="N413" s="11">
        <f t="shared" si="49"/>
        <v>6972192.4800000004</v>
      </c>
    </row>
    <row r="414" spans="1:14" hidden="1" x14ac:dyDescent="0.25">
      <c r="A414" s="12">
        <f t="shared" si="51"/>
        <v>30</v>
      </c>
      <c r="B414" s="94" t="s">
        <v>680</v>
      </c>
      <c r="C414" s="6">
        <f>'форма 1'!I414</f>
        <v>7408.5</v>
      </c>
      <c r="D414" s="7">
        <f>'форма 1'!N414</f>
        <v>264</v>
      </c>
      <c r="E414" s="8">
        <v>0</v>
      </c>
      <c r="F414" s="8">
        <v>0</v>
      </c>
      <c r="G414" s="8">
        <v>0</v>
      </c>
      <c r="H414" s="8">
        <v>1</v>
      </c>
      <c r="I414" s="8">
        <f t="shared" si="48"/>
        <v>1</v>
      </c>
      <c r="J414" s="9">
        <v>0</v>
      </c>
      <c r="K414" s="9">
        <v>0</v>
      </c>
      <c r="L414" s="9">
        <v>0</v>
      </c>
      <c r="M414" s="9">
        <f>'форма 1'!O414</f>
        <v>19798598.5</v>
      </c>
      <c r="N414" s="11">
        <f t="shared" si="49"/>
        <v>19798598.5</v>
      </c>
    </row>
    <row r="415" spans="1:14" hidden="1" x14ac:dyDescent="0.25">
      <c r="A415" s="12">
        <f t="shared" si="51"/>
        <v>31</v>
      </c>
      <c r="B415" s="94" t="s">
        <v>681</v>
      </c>
      <c r="C415" s="6">
        <f>'форма 1'!I415</f>
        <v>2142.4</v>
      </c>
      <c r="D415" s="7">
        <f>'форма 1'!N415</f>
        <v>73</v>
      </c>
      <c r="E415" s="8">
        <v>0</v>
      </c>
      <c r="F415" s="8">
        <v>0</v>
      </c>
      <c r="G415" s="8">
        <v>0</v>
      </c>
      <c r="H415" s="8">
        <v>1</v>
      </c>
      <c r="I415" s="8">
        <f t="shared" si="48"/>
        <v>1</v>
      </c>
      <c r="J415" s="9">
        <v>0</v>
      </c>
      <c r="K415" s="9">
        <v>0</v>
      </c>
      <c r="L415" s="9">
        <v>0</v>
      </c>
      <c r="M415" s="9">
        <f>'форма 1'!O415</f>
        <v>9116340.4800000004</v>
      </c>
      <c r="N415" s="11">
        <f t="shared" si="49"/>
        <v>9116340.4800000004</v>
      </c>
    </row>
    <row r="416" spans="1:14" hidden="1" x14ac:dyDescent="0.25">
      <c r="A416" s="12">
        <f t="shared" si="51"/>
        <v>32</v>
      </c>
      <c r="B416" s="94" t="s">
        <v>682</v>
      </c>
      <c r="C416" s="6">
        <f>'форма 1'!I416</f>
        <v>1274.9000000000001</v>
      </c>
      <c r="D416" s="7">
        <f>'форма 1'!N416</f>
        <v>34</v>
      </c>
      <c r="E416" s="8">
        <v>0</v>
      </c>
      <c r="F416" s="8">
        <v>0</v>
      </c>
      <c r="G416" s="8">
        <v>0</v>
      </c>
      <c r="H416" s="8">
        <v>1</v>
      </c>
      <c r="I416" s="8">
        <f t="shared" si="48"/>
        <v>1</v>
      </c>
      <c r="J416" s="9">
        <v>0</v>
      </c>
      <c r="K416" s="9">
        <v>0</v>
      </c>
      <c r="L416" s="9">
        <v>0</v>
      </c>
      <c r="M416" s="9">
        <f>'форма 1'!O416</f>
        <v>4080109.6</v>
      </c>
      <c r="N416" s="11">
        <f t="shared" si="49"/>
        <v>4080109.6</v>
      </c>
    </row>
    <row r="417" spans="1:14" hidden="1" x14ac:dyDescent="0.25">
      <c r="A417" s="12">
        <f t="shared" si="51"/>
        <v>33</v>
      </c>
      <c r="B417" s="94" t="s">
        <v>683</v>
      </c>
      <c r="C417" s="6">
        <f>'форма 1'!I417</f>
        <v>3322.7</v>
      </c>
      <c r="D417" s="7">
        <f>'форма 1'!N417</f>
        <v>117</v>
      </c>
      <c r="E417" s="8">
        <v>0</v>
      </c>
      <c r="F417" s="8">
        <v>0</v>
      </c>
      <c r="G417" s="8">
        <v>0</v>
      </c>
      <c r="H417" s="8">
        <v>1</v>
      </c>
      <c r="I417" s="8">
        <f t="shared" si="48"/>
        <v>1</v>
      </c>
      <c r="J417" s="9">
        <v>0</v>
      </c>
      <c r="K417" s="9">
        <v>0</v>
      </c>
      <c r="L417" s="9">
        <v>0</v>
      </c>
      <c r="M417" s="9">
        <f>'форма 1'!O417</f>
        <v>8746940.6999999993</v>
      </c>
      <c r="N417" s="11">
        <f t="shared" si="49"/>
        <v>8746940.6999999993</v>
      </c>
    </row>
    <row r="418" spans="1:14" hidden="1" x14ac:dyDescent="0.25">
      <c r="A418" s="12">
        <f t="shared" si="51"/>
        <v>34</v>
      </c>
      <c r="B418" s="94" t="s">
        <v>831</v>
      </c>
      <c r="C418" s="6">
        <f>'форма 1'!I418</f>
        <v>1448.4</v>
      </c>
      <c r="D418" s="7">
        <f>'форма 1'!N418</f>
        <v>48</v>
      </c>
      <c r="E418" s="8">
        <v>0</v>
      </c>
      <c r="F418" s="8">
        <v>0</v>
      </c>
      <c r="G418" s="8">
        <v>0</v>
      </c>
      <c r="H418" s="8">
        <v>1</v>
      </c>
      <c r="I418" s="8">
        <f t="shared" si="48"/>
        <v>1</v>
      </c>
      <c r="J418" s="9">
        <v>0</v>
      </c>
      <c r="K418" s="9">
        <v>0</v>
      </c>
      <c r="L418" s="9">
        <v>0</v>
      </c>
      <c r="M418" s="9">
        <f>'форма 1'!O418</f>
        <v>5978083.2000000002</v>
      </c>
      <c r="N418" s="11">
        <f t="shared" si="49"/>
        <v>5978083.2000000002</v>
      </c>
    </row>
    <row r="419" spans="1:14" hidden="1" x14ac:dyDescent="0.25">
      <c r="A419" s="69" t="s">
        <v>33</v>
      </c>
      <c r="B419" s="94"/>
      <c r="C419" s="20" t="s">
        <v>16</v>
      </c>
      <c r="D419" s="20" t="s">
        <v>16</v>
      </c>
      <c r="E419" s="20" t="s">
        <v>16</v>
      </c>
      <c r="F419" s="20" t="s">
        <v>16</v>
      </c>
      <c r="G419" s="20" t="s">
        <v>16</v>
      </c>
      <c r="H419" s="20" t="s">
        <v>16</v>
      </c>
      <c r="I419" s="20" t="s">
        <v>16</v>
      </c>
      <c r="J419" s="20" t="s">
        <v>16</v>
      </c>
      <c r="K419" s="20" t="s">
        <v>16</v>
      </c>
      <c r="L419" s="20" t="s">
        <v>16</v>
      </c>
      <c r="M419" s="20" t="s">
        <v>16</v>
      </c>
      <c r="N419" s="11" t="str">
        <f>M419</f>
        <v>Х</v>
      </c>
    </row>
    <row r="420" spans="1:14" hidden="1" x14ac:dyDescent="0.25">
      <c r="A420" s="12">
        <f>A418+1</f>
        <v>35</v>
      </c>
      <c r="B420" s="94" t="s">
        <v>721</v>
      </c>
      <c r="C420" s="6">
        <f>'форма 1'!I420</f>
        <v>3329.76</v>
      </c>
      <c r="D420" s="7">
        <f>'форма 1'!N420</f>
        <v>118</v>
      </c>
      <c r="E420" s="8">
        <v>0</v>
      </c>
      <c r="F420" s="8">
        <v>0</v>
      </c>
      <c r="G420" s="8">
        <v>0</v>
      </c>
      <c r="H420" s="8">
        <v>1</v>
      </c>
      <c r="I420" s="8">
        <f t="shared" si="48"/>
        <v>1</v>
      </c>
      <c r="J420" s="9">
        <v>0</v>
      </c>
      <c r="K420" s="9">
        <v>0</v>
      </c>
      <c r="L420" s="9">
        <v>0</v>
      </c>
      <c r="M420" s="9">
        <f>'форма 1'!O420</f>
        <v>1747892</v>
      </c>
      <c r="N420" s="11">
        <f t="shared" si="49"/>
        <v>1747892</v>
      </c>
    </row>
    <row r="421" spans="1:14" hidden="1" x14ac:dyDescent="0.25">
      <c r="A421" s="12">
        <f>A420+1</f>
        <v>36</v>
      </c>
      <c r="B421" s="94" t="s">
        <v>722</v>
      </c>
      <c r="C421" s="6">
        <f>'форма 1'!I421</f>
        <v>16173.4</v>
      </c>
      <c r="D421" s="7">
        <f>'форма 1'!N421</f>
        <v>376</v>
      </c>
      <c r="E421" s="8">
        <v>0</v>
      </c>
      <c r="F421" s="8">
        <v>0</v>
      </c>
      <c r="G421" s="8">
        <v>0</v>
      </c>
      <c r="H421" s="8">
        <v>1</v>
      </c>
      <c r="I421" s="8">
        <f t="shared" si="48"/>
        <v>1</v>
      </c>
      <c r="J421" s="9">
        <v>0</v>
      </c>
      <c r="K421" s="9">
        <v>0</v>
      </c>
      <c r="L421" s="9">
        <v>0</v>
      </c>
      <c r="M421" s="9">
        <f>'форма 1'!O421</f>
        <v>6991568</v>
      </c>
      <c r="N421" s="11">
        <f t="shared" si="49"/>
        <v>6991568</v>
      </c>
    </row>
    <row r="422" spans="1:14" hidden="1" x14ac:dyDescent="0.25">
      <c r="A422" s="12">
        <f t="shared" ref="A422:A439" si="52">A421+1</f>
        <v>37</v>
      </c>
      <c r="B422" s="94" t="s">
        <v>684</v>
      </c>
      <c r="C422" s="6">
        <f>'форма 1'!I422</f>
        <v>3404.45</v>
      </c>
      <c r="D422" s="7">
        <f>'форма 1'!N422</f>
        <v>128</v>
      </c>
      <c r="E422" s="8">
        <v>0</v>
      </c>
      <c r="F422" s="8">
        <v>0</v>
      </c>
      <c r="G422" s="8">
        <v>0</v>
      </c>
      <c r="H422" s="8">
        <v>1</v>
      </c>
      <c r="I422" s="8">
        <f t="shared" si="48"/>
        <v>1</v>
      </c>
      <c r="J422" s="9">
        <v>0</v>
      </c>
      <c r="K422" s="9">
        <v>0</v>
      </c>
      <c r="L422" s="9">
        <v>0</v>
      </c>
      <c r="M422" s="9">
        <f>'форма 1'!O422</f>
        <v>8943836.75</v>
      </c>
      <c r="N422" s="11">
        <f t="shared" si="49"/>
        <v>8943836.75</v>
      </c>
    </row>
    <row r="423" spans="1:14" hidden="1" x14ac:dyDescent="0.25">
      <c r="A423" s="12">
        <f t="shared" si="52"/>
        <v>38</v>
      </c>
      <c r="B423" s="94" t="s">
        <v>830</v>
      </c>
      <c r="C423" s="6">
        <f>'форма 1'!I423</f>
        <v>1756.1</v>
      </c>
      <c r="D423" s="7">
        <f>'форма 1'!N423</f>
        <v>61</v>
      </c>
      <c r="E423" s="8">
        <v>0</v>
      </c>
      <c r="F423" s="8">
        <v>0</v>
      </c>
      <c r="G423" s="8">
        <v>0</v>
      </c>
      <c r="H423" s="8">
        <v>1</v>
      </c>
      <c r="I423" s="8">
        <f t="shared" si="48"/>
        <v>1</v>
      </c>
      <c r="J423" s="9">
        <v>0</v>
      </c>
      <c r="K423" s="9">
        <v>0</v>
      </c>
      <c r="L423" s="9">
        <v>0</v>
      </c>
      <c r="M423" s="9">
        <f>'форма 1'!O423</f>
        <v>4309065.0999999996</v>
      </c>
      <c r="N423" s="11">
        <f t="shared" si="49"/>
        <v>4309065.0999999996</v>
      </c>
    </row>
    <row r="424" spans="1:14" hidden="1" x14ac:dyDescent="0.25">
      <c r="A424" s="12">
        <f t="shared" si="52"/>
        <v>39</v>
      </c>
      <c r="B424" s="94" t="s">
        <v>723</v>
      </c>
      <c r="C424" s="6">
        <f>'форма 1'!I424</f>
        <v>14643.6</v>
      </c>
      <c r="D424" s="7">
        <f>'форма 1'!N424</f>
        <v>594</v>
      </c>
      <c r="E424" s="8">
        <v>0</v>
      </c>
      <c r="F424" s="8">
        <v>0</v>
      </c>
      <c r="G424" s="8">
        <v>0</v>
      </c>
      <c r="H424" s="8">
        <v>1</v>
      </c>
      <c r="I424" s="8">
        <f t="shared" si="48"/>
        <v>1</v>
      </c>
      <c r="J424" s="9">
        <v>0</v>
      </c>
      <c r="K424" s="9">
        <v>0</v>
      </c>
      <c r="L424" s="9">
        <v>0</v>
      </c>
      <c r="M424" s="9">
        <f>'форма 1'!O424</f>
        <v>10487352</v>
      </c>
      <c r="N424" s="11">
        <f t="shared" si="49"/>
        <v>10487352</v>
      </c>
    </row>
    <row r="425" spans="1:14" hidden="1" x14ac:dyDescent="0.25">
      <c r="A425" s="12">
        <f t="shared" si="52"/>
        <v>40</v>
      </c>
      <c r="B425" s="94" t="s">
        <v>724</v>
      </c>
      <c r="C425" s="6">
        <f>'форма 1'!I425</f>
        <v>9554.2000000000007</v>
      </c>
      <c r="D425" s="7">
        <f>'форма 1'!N425</f>
        <v>454</v>
      </c>
      <c r="E425" s="8">
        <v>0</v>
      </c>
      <c r="F425" s="8">
        <v>0</v>
      </c>
      <c r="G425" s="8">
        <v>0</v>
      </c>
      <c r="H425" s="8">
        <v>1</v>
      </c>
      <c r="I425" s="8">
        <f t="shared" si="48"/>
        <v>1</v>
      </c>
      <c r="J425" s="9">
        <v>0</v>
      </c>
      <c r="K425" s="9">
        <v>0</v>
      </c>
      <c r="L425" s="9">
        <v>0</v>
      </c>
      <c r="M425" s="9">
        <f>'форма 1'!O425</f>
        <v>8739460</v>
      </c>
      <c r="N425" s="11">
        <f t="shared" si="49"/>
        <v>8739460</v>
      </c>
    </row>
    <row r="426" spans="1:14" hidden="1" x14ac:dyDescent="0.25">
      <c r="A426" s="12">
        <f t="shared" si="52"/>
        <v>41</v>
      </c>
      <c r="B426" s="94" t="s">
        <v>725</v>
      </c>
      <c r="C426" s="6">
        <f>'форма 1'!I426</f>
        <v>18818</v>
      </c>
      <c r="D426" s="7">
        <f>'форма 1'!N426</f>
        <v>787</v>
      </c>
      <c r="E426" s="8">
        <v>0</v>
      </c>
      <c r="F426" s="8">
        <v>0</v>
      </c>
      <c r="G426" s="8">
        <v>0</v>
      </c>
      <c r="H426" s="8">
        <v>1</v>
      </c>
      <c r="I426" s="8">
        <f t="shared" si="48"/>
        <v>1</v>
      </c>
      <c r="J426" s="9">
        <v>0</v>
      </c>
      <c r="K426" s="9">
        <v>0</v>
      </c>
      <c r="L426" s="9">
        <v>0</v>
      </c>
      <c r="M426" s="9">
        <f>'форма 1'!O426</f>
        <v>15731028</v>
      </c>
      <c r="N426" s="11">
        <f t="shared" si="49"/>
        <v>15731028</v>
      </c>
    </row>
    <row r="427" spans="1:14" hidden="1" x14ac:dyDescent="0.25">
      <c r="A427" s="12">
        <f t="shared" si="52"/>
        <v>42</v>
      </c>
      <c r="B427" s="94" t="s">
        <v>726</v>
      </c>
      <c r="C427" s="6">
        <f>'форма 1'!I427</f>
        <v>11211.5</v>
      </c>
      <c r="D427" s="7">
        <f>'форма 1'!N427</f>
        <v>359</v>
      </c>
      <c r="E427" s="8">
        <v>0</v>
      </c>
      <c r="F427" s="8">
        <v>0</v>
      </c>
      <c r="G427" s="8">
        <v>0</v>
      </c>
      <c r="H427" s="8">
        <v>1</v>
      </c>
      <c r="I427" s="8">
        <f t="shared" si="48"/>
        <v>1</v>
      </c>
      <c r="J427" s="9">
        <v>0</v>
      </c>
      <c r="K427" s="9">
        <v>0</v>
      </c>
      <c r="L427" s="9">
        <v>0</v>
      </c>
      <c r="M427" s="9">
        <f>'форма 1'!O427</f>
        <v>8739460</v>
      </c>
      <c r="N427" s="11">
        <f t="shared" si="49"/>
        <v>8739460</v>
      </c>
    </row>
    <row r="428" spans="1:14" hidden="1" x14ac:dyDescent="0.25">
      <c r="A428" s="12">
        <f t="shared" si="52"/>
        <v>43</v>
      </c>
      <c r="B428" s="94" t="s">
        <v>727</v>
      </c>
      <c r="C428" s="6">
        <f>'форма 1'!I428</f>
        <v>8517.23</v>
      </c>
      <c r="D428" s="7">
        <f>'форма 1'!N428</f>
        <v>273</v>
      </c>
      <c r="E428" s="8">
        <v>0</v>
      </c>
      <c r="F428" s="8">
        <v>0</v>
      </c>
      <c r="G428" s="8">
        <v>0</v>
      </c>
      <c r="H428" s="8">
        <v>1</v>
      </c>
      <c r="I428" s="8">
        <f t="shared" si="48"/>
        <v>1</v>
      </c>
      <c r="J428" s="9">
        <v>0</v>
      </c>
      <c r="K428" s="9">
        <v>0</v>
      </c>
      <c r="L428" s="9">
        <v>0</v>
      </c>
      <c r="M428" s="9">
        <f>'форма 1'!O428</f>
        <v>5243676</v>
      </c>
      <c r="N428" s="11">
        <f t="shared" si="49"/>
        <v>5243676</v>
      </c>
    </row>
    <row r="429" spans="1:14" hidden="1" x14ac:dyDescent="0.25">
      <c r="A429" s="12">
        <f t="shared" si="52"/>
        <v>44</v>
      </c>
      <c r="B429" s="94" t="s">
        <v>687</v>
      </c>
      <c r="C429" s="6">
        <f>'форма 1'!I429</f>
        <v>2945.15</v>
      </c>
      <c r="D429" s="7">
        <f>'форма 1'!N429</f>
        <v>132</v>
      </c>
      <c r="E429" s="8">
        <v>0</v>
      </c>
      <c r="F429" s="8">
        <v>0</v>
      </c>
      <c r="G429" s="8">
        <v>0</v>
      </c>
      <c r="H429" s="8">
        <v>1</v>
      </c>
      <c r="I429" s="8">
        <f t="shared" si="48"/>
        <v>1</v>
      </c>
      <c r="J429" s="9">
        <v>0</v>
      </c>
      <c r="K429" s="9">
        <v>0</v>
      </c>
      <c r="L429" s="9">
        <v>0</v>
      </c>
      <c r="M429" s="9">
        <f>'форма 1'!O429</f>
        <v>8139549.6500000004</v>
      </c>
      <c r="N429" s="11">
        <f t="shared" si="49"/>
        <v>8139549.6500000004</v>
      </c>
    </row>
    <row r="430" spans="1:14" hidden="1" x14ac:dyDescent="0.25">
      <c r="A430" s="12">
        <f t="shared" si="52"/>
        <v>45</v>
      </c>
      <c r="B430" s="94" t="s">
        <v>689</v>
      </c>
      <c r="C430" s="6">
        <f>'форма 1'!I430</f>
        <v>3834.35</v>
      </c>
      <c r="D430" s="7">
        <f>'форма 1'!N430</f>
        <v>194</v>
      </c>
      <c r="E430" s="8">
        <v>0</v>
      </c>
      <c r="F430" s="8">
        <v>0</v>
      </c>
      <c r="G430" s="8">
        <v>0</v>
      </c>
      <c r="H430" s="8">
        <v>1</v>
      </c>
      <c r="I430" s="8">
        <f t="shared" si="48"/>
        <v>1</v>
      </c>
      <c r="J430" s="9">
        <v>0</v>
      </c>
      <c r="K430" s="9">
        <v>0</v>
      </c>
      <c r="L430" s="9">
        <v>0</v>
      </c>
      <c r="M430" s="9">
        <f>'форма 1'!O430</f>
        <v>10057976.800000001</v>
      </c>
      <c r="N430" s="11">
        <f t="shared" si="49"/>
        <v>10057976.800000001</v>
      </c>
    </row>
    <row r="431" spans="1:14" hidden="1" x14ac:dyDescent="0.25">
      <c r="A431" s="12">
        <f t="shared" si="52"/>
        <v>46</v>
      </c>
      <c r="B431" s="94" t="s">
        <v>690</v>
      </c>
      <c r="C431" s="6">
        <f>'форма 1'!I431</f>
        <v>3818.6</v>
      </c>
      <c r="D431" s="7">
        <f>'форма 1'!N431</f>
        <v>147</v>
      </c>
      <c r="E431" s="8">
        <v>0</v>
      </c>
      <c r="F431" s="8">
        <v>0</v>
      </c>
      <c r="G431" s="8">
        <v>0</v>
      </c>
      <c r="H431" s="8">
        <v>1</v>
      </c>
      <c r="I431" s="8">
        <f t="shared" si="48"/>
        <v>1</v>
      </c>
      <c r="J431" s="9">
        <v>0</v>
      </c>
      <c r="K431" s="9">
        <v>0</v>
      </c>
      <c r="L431" s="9">
        <v>0</v>
      </c>
      <c r="M431" s="9">
        <f>'форма 1'!O431</f>
        <v>10017776.6</v>
      </c>
      <c r="N431" s="11">
        <f t="shared" si="49"/>
        <v>10017776.6</v>
      </c>
    </row>
    <row r="432" spans="1:14" hidden="1" x14ac:dyDescent="0.25">
      <c r="A432" s="12">
        <f t="shared" si="52"/>
        <v>47</v>
      </c>
      <c r="B432" s="94" t="s">
        <v>691</v>
      </c>
      <c r="C432" s="6">
        <f>'форма 1'!I432</f>
        <v>4652.6000000000004</v>
      </c>
      <c r="D432" s="7">
        <f>'форма 1'!N432</f>
        <v>191</v>
      </c>
      <c r="E432" s="8">
        <v>0</v>
      </c>
      <c r="F432" s="8">
        <v>0</v>
      </c>
      <c r="G432" s="8">
        <v>0</v>
      </c>
      <c r="H432" s="8">
        <v>1</v>
      </c>
      <c r="I432" s="8">
        <f t="shared" si="48"/>
        <v>1</v>
      </c>
      <c r="J432" s="9">
        <v>0</v>
      </c>
      <c r="K432" s="9">
        <v>0</v>
      </c>
      <c r="L432" s="9">
        <v>0</v>
      </c>
      <c r="M432" s="9">
        <f>'форма 1'!O432</f>
        <v>12258435.800000001</v>
      </c>
      <c r="N432" s="11">
        <f t="shared" si="49"/>
        <v>12258435.800000001</v>
      </c>
    </row>
    <row r="433" spans="1:14" hidden="1" x14ac:dyDescent="0.25">
      <c r="A433" s="12">
        <f t="shared" si="52"/>
        <v>48</v>
      </c>
      <c r="B433" s="94" t="s">
        <v>692</v>
      </c>
      <c r="C433" s="6">
        <f>'форма 1'!I433</f>
        <v>1033</v>
      </c>
      <c r="D433" s="7">
        <f>'форма 1'!N433</f>
        <v>44</v>
      </c>
      <c r="E433" s="8">
        <v>0</v>
      </c>
      <c r="F433" s="8">
        <v>0</v>
      </c>
      <c r="G433" s="8">
        <v>0</v>
      </c>
      <c r="H433" s="8">
        <v>1</v>
      </c>
      <c r="I433" s="8">
        <f t="shared" si="48"/>
        <v>1</v>
      </c>
      <c r="J433" s="9">
        <v>0</v>
      </c>
      <c r="K433" s="9">
        <v>0</v>
      </c>
      <c r="L433" s="9">
        <v>0</v>
      </c>
      <c r="M433" s="9">
        <f>'форма 1'!O433</f>
        <v>4548336</v>
      </c>
      <c r="N433" s="11">
        <f t="shared" si="49"/>
        <v>4548336</v>
      </c>
    </row>
    <row r="434" spans="1:14" hidden="1" x14ac:dyDescent="0.25">
      <c r="A434" s="12">
        <f t="shared" si="52"/>
        <v>49</v>
      </c>
      <c r="B434" s="94" t="s">
        <v>694</v>
      </c>
      <c r="C434" s="6">
        <f>'форма 1'!I434</f>
        <v>7630</v>
      </c>
      <c r="D434" s="7">
        <f>'форма 1'!N434</f>
        <v>332</v>
      </c>
      <c r="E434" s="8">
        <v>0</v>
      </c>
      <c r="F434" s="8">
        <v>0</v>
      </c>
      <c r="G434" s="8">
        <v>0</v>
      </c>
      <c r="H434" s="8">
        <v>1</v>
      </c>
      <c r="I434" s="8">
        <f t="shared" si="48"/>
        <v>1</v>
      </c>
      <c r="J434" s="9">
        <v>0</v>
      </c>
      <c r="K434" s="9">
        <v>0</v>
      </c>
      <c r="L434" s="9">
        <v>0</v>
      </c>
      <c r="M434" s="9">
        <f>'форма 1'!O434</f>
        <v>20015170</v>
      </c>
      <c r="N434" s="11">
        <f t="shared" si="49"/>
        <v>20015170</v>
      </c>
    </row>
    <row r="435" spans="1:14" hidden="1" x14ac:dyDescent="0.25">
      <c r="A435" s="12">
        <f t="shared" si="52"/>
        <v>50</v>
      </c>
      <c r="B435" s="94" t="s">
        <v>695</v>
      </c>
      <c r="C435" s="6">
        <f>'форма 1'!I435</f>
        <v>3074.4</v>
      </c>
      <c r="D435" s="7">
        <f>'форма 1'!N435</f>
        <v>139</v>
      </c>
      <c r="E435" s="8">
        <v>0</v>
      </c>
      <c r="F435" s="8">
        <v>0</v>
      </c>
      <c r="G435" s="8">
        <v>0</v>
      </c>
      <c r="H435" s="8">
        <v>1</v>
      </c>
      <c r="I435" s="8">
        <f t="shared" si="48"/>
        <v>1</v>
      </c>
      <c r="J435" s="9">
        <v>0</v>
      </c>
      <c r="K435" s="9">
        <v>0</v>
      </c>
      <c r="L435" s="9">
        <v>0</v>
      </c>
      <c r="M435" s="9">
        <f>'форма 1'!O435</f>
        <v>8024186.4000000004</v>
      </c>
      <c r="N435" s="11">
        <f t="shared" si="49"/>
        <v>8024186.4000000004</v>
      </c>
    </row>
    <row r="436" spans="1:14" hidden="1" x14ac:dyDescent="0.25">
      <c r="A436" s="12">
        <f t="shared" si="52"/>
        <v>51</v>
      </c>
      <c r="B436" s="94" t="s">
        <v>696</v>
      </c>
      <c r="C436" s="6">
        <f>'форма 1'!I436</f>
        <v>3832.2</v>
      </c>
      <c r="D436" s="7">
        <f>'форма 1'!N436</f>
        <v>174</v>
      </c>
      <c r="E436" s="8">
        <v>0</v>
      </c>
      <c r="F436" s="8">
        <v>0</v>
      </c>
      <c r="G436" s="8">
        <v>0</v>
      </c>
      <c r="H436" s="8">
        <v>1</v>
      </c>
      <c r="I436" s="8">
        <f t="shared" si="48"/>
        <v>1</v>
      </c>
      <c r="J436" s="9">
        <v>0</v>
      </c>
      <c r="K436" s="9">
        <v>0</v>
      </c>
      <c r="L436" s="9">
        <v>0</v>
      </c>
      <c r="M436" s="9">
        <f>'форма 1'!O436</f>
        <v>10050616.199999999</v>
      </c>
      <c r="N436" s="11">
        <f t="shared" si="49"/>
        <v>10050616.199999999</v>
      </c>
    </row>
    <row r="437" spans="1:14" hidden="1" x14ac:dyDescent="0.25">
      <c r="A437" s="12">
        <f t="shared" si="52"/>
        <v>52</v>
      </c>
      <c r="B437" s="94" t="s">
        <v>697</v>
      </c>
      <c r="C437" s="6">
        <f>'форма 1'!I437</f>
        <v>7718.6</v>
      </c>
      <c r="D437" s="7">
        <f>'форма 1'!N437</f>
        <v>359</v>
      </c>
      <c r="E437" s="8">
        <v>0</v>
      </c>
      <c r="F437" s="8">
        <v>0</v>
      </c>
      <c r="G437" s="8">
        <v>0</v>
      </c>
      <c r="H437" s="8">
        <v>1</v>
      </c>
      <c r="I437" s="8">
        <f t="shared" si="48"/>
        <v>1</v>
      </c>
      <c r="J437" s="9">
        <v>0</v>
      </c>
      <c r="K437" s="9">
        <v>0</v>
      </c>
      <c r="L437" s="9">
        <v>0</v>
      </c>
      <c r="M437" s="9">
        <f>'форма 1'!O437</f>
        <v>20265996.600000001</v>
      </c>
      <c r="N437" s="11">
        <f t="shared" si="49"/>
        <v>20265996.600000001</v>
      </c>
    </row>
    <row r="438" spans="1:14" hidden="1" x14ac:dyDescent="0.25">
      <c r="A438" s="12">
        <f t="shared" si="52"/>
        <v>53</v>
      </c>
      <c r="B438" s="94" t="s">
        <v>700</v>
      </c>
      <c r="C438" s="6">
        <f>'форма 1'!I438</f>
        <v>3804</v>
      </c>
      <c r="D438" s="7">
        <f>'форма 1'!N438</f>
        <v>134</v>
      </c>
      <c r="E438" s="8">
        <v>0</v>
      </c>
      <c r="F438" s="8">
        <v>0</v>
      </c>
      <c r="G438" s="8">
        <v>0</v>
      </c>
      <c r="H438" s="8">
        <v>1</v>
      </c>
      <c r="I438" s="8">
        <f t="shared" si="48"/>
        <v>1</v>
      </c>
      <c r="J438" s="9">
        <v>0</v>
      </c>
      <c r="K438" s="9">
        <v>0</v>
      </c>
      <c r="L438" s="9">
        <v>0</v>
      </c>
      <c r="M438" s="9">
        <f>'форма 1'!O438</f>
        <v>9063729.5999999996</v>
      </c>
      <c r="N438" s="11">
        <f t="shared" si="49"/>
        <v>9063729.5999999996</v>
      </c>
    </row>
    <row r="439" spans="1:14" hidden="1" x14ac:dyDescent="0.25">
      <c r="A439" s="12">
        <f t="shared" si="52"/>
        <v>54</v>
      </c>
      <c r="B439" s="94" t="s">
        <v>728</v>
      </c>
      <c r="C439" s="6">
        <f>'форма 1'!I439</f>
        <v>8586</v>
      </c>
      <c r="D439" s="7">
        <f>'форма 1'!N439</f>
        <v>347</v>
      </c>
      <c r="E439" s="8">
        <v>0</v>
      </c>
      <c r="F439" s="8">
        <v>0</v>
      </c>
      <c r="G439" s="8">
        <v>0</v>
      </c>
      <c r="H439" s="8">
        <v>1</v>
      </c>
      <c r="I439" s="8">
        <f t="shared" si="48"/>
        <v>1</v>
      </c>
      <c r="J439" s="9">
        <v>0</v>
      </c>
      <c r="K439" s="9">
        <v>0</v>
      </c>
      <c r="L439" s="9">
        <v>0</v>
      </c>
      <c r="M439" s="9">
        <f>'форма 1'!O439</f>
        <v>6991568</v>
      </c>
      <c r="N439" s="11">
        <f t="shared" si="49"/>
        <v>6991568</v>
      </c>
    </row>
    <row r="440" spans="1:14" hidden="1" x14ac:dyDescent="0.25">
      <c r="A440" s="69" t="s">
        <v>34</v>
      </c>
      <c r="B440" s="94"/>
      <c r="C440" s="20" t="s">
        <v>16</v>
      </c>
      <c r="D440" s="20" t="s">
        <v>16</v>
      </c>
      <c r="E440" s="20" t="s">
        <v>16</v>
      </c>
      <c r="F440" s="20" t="s">
        <v>16</v>
      </c>
      <c r="G440" s="20" t="s">
        <v>16</v>
      </c>
      <c r="H440" s="20" t="s">
        <v>16</v>
      </c>
      <c r="I440" s="20" t="s">
        <v>16</v>
      </c>
      <c r="J440" s="20" t="s">
        <v>16</v>
      </c>
      <c r="K440" s="20" t="s">
        <v>16</v>
      </c>
      <c r="L440" s="20" t="s">
        <v>16</v>
      </c>
      <c r="M440" s="20" t="s">
        <v>16</v>
      </c>
      <c r="N440" s="11" t="str">
        <f>M440</f>
        <v>Х</v>
      </c>
    </row>
    <row r="441" spans="1:14" hidden="1" x14ac:dyDescent="0.25">
      <c r="A441" s="12">
        <f>A439+1</f>
        <v>55</v>
      </c>
      <c r="B441" s="94" t="s">
        <v>729</v>
      </c>
      <c r="C441" s="6">
        <f>'форма 1'!I441</f>
        <v>5724.4</v>
      </c>
      <c r="D441" s="7">
        <f>'форма 1'!N441</f>
        <v>230</v>
      </c>
      <c r="E441" s="8">
        <v>0</v>
      </c>
      <c r="F441" s="8">
        <v>0</v>
      </c>
      <c r="G441" s="8">
        <v>0</v>
      </c>
      <c r="H441" s="8">
        <v>1</v>
      </c>
      <c r="I441" s="8">
        <f t="shared" si="48"/>
        <v>1</v>
      </c>
      <c r="J441" s="9">
        <v>0</v>
      </c>
      <c r="K441" s="9">
        <v>0</v>
      </c>
      <c r="L441" s="9">
        <v>0</v>
      </c>
      <c r="M441" s="9">
        <f>'форма 1'!O441</f>
        <v>1747892</v>
      </c>
      <c r="N441" s="11">
        <f t="shared" si="49"/>
        <v>1747892</v>
      </c>
    </row>
    <row r="442" spans="1:14" hidden="1" x14ac:dyDescent="0.25">
      <c r="A442" s="12">
        <f>A441+1</f>
        <v>56</v>
      </c>
      <c r="B442" s="94" t="s">
        <v>730</v>
      </c>
      <c r="C442" s="6">
        <f>'форма 1'!I442</f>
        <v>9379.9</v>
      </c>
      <c r="D442" s="7">
        <f>'форма 1'!N442</f>
        <v>362</v>
      </c>
      <c r="E442" s="8">
        <v>0</v>
      </c>
      <c r="F442" s="8">
        <v>0</v>
      </c>
      <c r="G442" s="8">
        <v>0</v>
      </c>
      <c r="H442" s="8">
        <v>1</v>
      </c>
      <c r="I442" s="8">
        <f t="shared" si="48"/>
        <v>1</v>
      </c>
      <c r="J442" s="9">
        <v>0</v>
      </c>
      <c r="K442" s="9">
        <v>0</v>
      </c>
      <c r="L442" s="9">
        <v>0</v>
      </c>
      <c r="M442" s="9">
        <f>'форма 1'!O442</f>
        <v>3495784</v>
      </c>
      <c r="N442" s="11">
        <f t="shared" si="49"/>
        <v>3495784</v>
      </c>
    </row>
    <row r="443" spans="1:14" hidden="1" x14ac:dyDescent="0.25">
      <c r="A443" s="12">
        <f t="shared" ref="A443:A458" si="53">A442+1</f>
        <v>57</v>
      </c>
      <c r="B443" s="94" t="s">
        <v>710</v>
      </c>
      <c r="C443" s="6">
        <f>'форма 1'!I443</f>
        <v>2670.7</v>
      </c>
      <c r="D443" s="7">
        <f>'форма 1'!N443</f>
        <v>145</v>
      </c>
      <c r="E443" s="8">
        <v>0</v>
      </c>
      <c r="F443" s="8">
        <v>0</v>
      </c>
      <c r="G443" s="8">
        <v>0</v>
      </c>
      <c r="H443" s="8">
        <v>1</v>
      </c>
      <c r="I443" s="8">
        <f t="shared" si="48"/>
        <v>1</v>
      </c>
      <c r="J443" s="9">
        <v>0</v>
      </c>
      <c r="K443" s="9">
        <v>0</v>
      </c>
      <c r="L443" s="9">
        <v>0</v>
      </c>
      <c r="M443" s="9">
        <f>'форма 1'!O443</f>
        <v>165538.1</v>
      </c>
      <c r="N443" s="11">
        <f t="shared" si="49"/>
        <v>165538.1</v>
      </c>
    </row>
    <row r="444" spans="1:14" hidden="1" x14ac:dyDescent="0.25">
      <c r="A444" s="12">
        <f t="shared" si="53"/>
        <v>58</v>
      </c>
      <c r="B444" s="94" t="s">
        <v>711</v>
      </c>
      <c r="C444" s="6">
        <f>'форма 1'!I444</f>
        <v>1423.59</v>
      </c>
      <c r="D444" s="7">
        <f>'форма 1'!N444</f>
        <v>46</v>
      </c>
      <c r="E444" s="8">
        <v>0</v>
      </c>
      <c r="F444" s="8">
        <v>0</v>
      </c>
      <c r="G444" s="8">
        <v>0</v>
      </c>
      <c r="H444" s="8">
        <v>1</v>
      </c>
      <c r="I444" s="8">
        <f t="shared" si="48"/>
        <v>1</v>
      </c>
      <c r="J444" s="9">
        <v>0</v>
      </c>
      <c r="K444" s="9">
        <v>0</v>
      </c>
      <c r="L444" s="9">
        <v>0</v>
      </c>
      <c r="M444" s="9">
        <f>'форма 1'!O444</f>
        <v>783144</v>
      </c>
      <c r="N444" s="11">
        <f t="shared" si="49"/>
        <v>783144</v>
      </c>
    </row>
    <row r="445" spans="1:14" hidden="1" x14ac:dyDescent="0.25">
      <c r="A445" s="12">
        <f t="shared" si="53"/>
        <v>59</v>
      </c>
      <c r="B445" s="94" t="s">
        <v>731</v>
      </c>
      <c r="C445" s="6">
        <f>'форма 1'!I445</f>
        <v>5457.63</v>
      </c>
      <c r="D445" s="7">
        <f>'форма 1'!N445</f>
        <v>229</v>
      </c>
      <c r="E445" s="8">
        <v>0</v>
      </c>
      <c r="F445" s="8">
        <v>0</v>
      </c>
      <c r="G445" s="8">
        <v>0</v>
      </c>
      <c r="H445" s="8">
        <v>1</v>
      </c>
      <c r="I445" s="8">
        <f t="shared" si="48"/>
        <v>1</v>
      </c>
      <c r="J445" s="9">
        <v>0</v>
      </c>
      <c r="K445" s="9">
        <v>0</v>
      </c>
      <c r="L445" s="9">
        <v>0</v>
      </c>
      <c r="M445" s="9">
        <f>'форма 1'!O445</f>
        <v>3495784</v>
      </c>
      <c r="N445" s="11">
        <f t="shared" si="49"/>
        <v>3495784</v>
      </c>
    </row>
    <row r="446" spans="1:14" hidden="1" x14ac:dyDescent="0.25">
      <c r="A446" s="12">
        <f t="shared" si="53"/>
        <v>60</v>
      </c>
      <c r="B446" s="94" t="s">
        <v>732</v>
      </c>
      <c r="C446" s="6">
        <f>'форма 1'!I446</f>
        <v>6360.61</v>
      </c>
      <c r="D446" s="7">
        <f>'форма 1'!N446</f>
        <v>105</v>
      </c>
      <c r="E446" s="8">
        <v>0</v>
      </c>
      <c r="F446" s="8">
        <v>0</v>
      </c>
      <c r="G446" s="8">
        <v>0</v>
      </c>
      <c r="H446" s="8">
        <v>1</v>
      </c>
      <c r="I446" s="8">
        <f t="shared" si="48"/>
        <v>1</v>
      </c>
      <c r="J446" s="9">
        <v>0</v>
      </c>
      <c r="K446" s="9">
        <v>0</v>
      </c>
      <c r="L446" s="9">
        <v>0</v>
      </c>
      <c r="M446" s="9">
        <f>'форма 1'!O446</f>
        <v>6991568</v>
      </c>
      <c r="N446" s="11">
        <f t="shared" si="49"/>
        <v>6991568</v>
      </c>
    </row>
    <row r="447" spans="1:14" hidden="1" x14ac:dyDescent="0.25">
      <c r="A447" s="12">
        <f t="shared" si="53"/>
        <v>61</v>
      </c>
      <c r="B447" s="94" t="s">
        <v>733</v>
      </c>
      <c r="C447" s="6">
        <f>'форма 1'!I447</f>
        <v>3304.81</v>
      </c>
      <c r="D447" s="7">
        <f>'форма 1'!N447</f>
        <v>210</v>
      </c>
      <c r="E447" s="8">
        <v>0</v>
      </c>
      <c r="F447" s="8">
        <v>0</v>
      </c>
      <c r="G447" s="8">
        <v>0</v>
      </c>
      <c r="H447" s="8">
        <v>1</v>
      </c>
      <c r="I447" s="8">
        <f t="shared" si="48"/>
        <v>1</v>
      </c>
      <c r="J447" s="9">
        <v>0</v>
      </c>
      <c r="K447" s="9">
        <v>0</v>
      </c>
      <c r="L447" s="9">
        <v>0</v>
      </c>
      <c r="M447" s="9">
        <f>'форма 1'!O447</f>
        <v>1747892</v>
      </c>
      <c r="N447" s="11">
        <f t="shared" si="49"/>
        <v>1747892</v>
      </c>
    </row>
    <row r="448" spans="1:14" hidden="1" x14ac:dyDescent="0.25">
      <c r="A448" s="12">
        <f t="shared" si="53"/>
        <v>62</v>
      </c>
      <c r="B448" s="94" t="s">
        <v>712</v>
      </c>
      <c r="C448" s="6">
        <f>'форма 1'!I448</f>
        <v>659.7</v>
      </c>
      <c r="D448" s="7">
        <f>'форма 1'!N448</f>
        <v>20</v>
      </c>
      <c r="E448" s="8">
        <v>0</v>
      </c>
      <c r="F448" s="8">
        <v>0</v>
      </c>
      <c r="G448" s="8">
        <v>0</v>
      </c>
      <c r="H448" s="8">
        <v>1</v>
      </c>
      <c r="I448" s="8">
        <f t="shared" si="48"/>
        <v>1</v>
      </c>
      <c r="J448" s="9">
        <v>0</v>
      </c>
      <c r="K448" s="9">
        <v>0</v>
      </c>
      <c r="L448" s="9">
        <v>0</v>
      </c>
      <c r="M448" s="9">
        <f>'форма 1'!O448</f>
        <v>888219.6</v>
      </c>
      <c r="N448" s="11">
        <f t="shared" si="49"/>
        <v>888219.6</v>
      </c>
    </row>
    <row r="449" spans="1:14" hidden="1" x14ac:dyDescent="0.25">
      <c r="A449" s="12">
        <f t="shared" si="53"/>
        <v>63</v>
      </c>
      <c r="B449" s="94" t="s">
        <v>734</v>
      </c>
      <c r="C449" s="6">
        <f>'форма 1'!I449</f>
        <v>10762.5</v>
      </c>
      <c r="D449" s="7">
        <f>'форма 1'!N449</f>
        <v>356</v>
      </c>
      <c r="E449" s="8">
        <v>0</v>
      </c>
      <c r="F449" s="8">
        <v>0</v>
      </c>
      <c r="G449" s="8">
        <v>0</v>
      </c>
      <c r="H449" s="8">
        <v>1</v>
      </c>
      <c r="I449" s="8">
        <f t="shared" si="48"/>
        <v>1</v>
      </c>
      <c r="J449" s="9">
        <v>0</v>
      </c>
      <c r="K449" s="9">
        <v>0</v>
      </c>
      <c r="L449" s="9">
        <v>0</v>
      </c>
      <c r="M449" s="9">
        <f>'форма 1'!O449</f>
        <v>3495784</v>
      </c>
      <c r="N449" s="11">
        <f t="shared" si="49"/>
        <v>3495784</v>
      </c>
    </row>
    <row r="450" spans="1:14" hidden="1" x14ac:dyDescent="0.25">
      <c r="A450" s="12">
        <f t="shared" si="53"/>
        <v>64</v>
      </c>
      <c r="B450" s="94" t="s">
        <v>714</v>
      </c>
      <c r="C450" s="6">
        <f>'форма 1'!I450</f>
        <v>906.2</v>
      </c>
      <c r="D450" s="7">
        <f>'форма 1'!N450</f>
        <v>55</v>
      </c>
      <c r="E450" s="8">
        <v>0</v>
      </c>
      <c r="F450" s="8">
        <v>0</v>
      </c>
      <c r="G450" s="8">
        <v>0</v>
      </c>
      <c r="H450" s="8">
        <v>1</v>
      </c>
      <c r="I450" s="8">
        <f t="shared" ref="I450:I458" si="54">H450</f>
        <v>1</v>
      </c>
      <c r="J450" s="9">
        <v>0</v>
      </c>
      <c r="K450" s="9">
        <v>0</v>
      </c>
      <c r="L450" s="9">
        <v>0</v>
      </c>
      <c r="M450" s="9">
        <f>'форма 1'!O450</f>
        <v>4049059.2</v>
      </c>
      <c r="N450" s="11">
        <f t="shared" ref="N450:N458" si="55">M450</f>
        <v>4049059.2</v>
      </c>
    </row>
    <row r="451" spans="1:14" hidden="1" x14ac:dyDescent="0.25">
      <c r="A451" s="12">
        <f t="shared" si="53"/>
        <v>65</v>
      </c>
      <c r="B451" s="94" t="s">
        <v>735</v>
      </c>
      <c r="C451" s="6">
        <f>'форма 1'!I451</f>
        <v>22289.7</v>
      </c>
      <c r="D451" s="7">
        <f>'форма 1'!N451</f>
        <v>866</v>
      </c>
      <c r="E451" s="8">
        <v>0</v>
      </c>
      <c r="F451" s="8">
        <v>0</v>
      </c>
      <c r="G451" s="8">
        <v>0</v>
      </c>
      <c r="H451" s="8">
        <v>1</v>
      </c>
      <c r="I451" s="8">
        <f t="shared" si="54"/>
        <v>1</v>
      </c>
      <c r="J451" s="9">
        <v>0</v>
      </c>
      <c r="K451" s="9">
        <v>0</v>
      </c>
      <c r="L451" s="9">
        <v>0</v>
      </c>
      <c r="M451" s="9">
        <f>'форма 1'!O451</f>
        <v>6991568</v>
      </c>
      <c r="N451" s="11">
        <f t="shared" si="55"/>
        <v>6991568</v>
      </c>
    </row>
    <row r="452" spans="1:14" hidden="1" x14ac:dyDescent="0.25">
      <c r="A452" s="12">
        <f t="shared" si="53"/>
        <v>66</v>
      </c>
      <c r="B452" s="94" t="s">
        <v>736</v>
      </c>
      <c r="C452" s="6">
        <f>'форма 1'!I452</f>
        <v>13798.7</v>
      </c>
      <c r="D452" s="7">
        <f>'форма 1'!N452</f>
        <v>618</v>
      </c>
      <c r="E452" s="8">
        <v>0</v>
      </c>
      <c r="F452" s="8">
        <v>0</v>
      </c>
      <c r="G452" s="8">
        <v>0</v>
      </c>
      <c r="H452" s="8">
        <v>1</v>
      </c>
      <c r="I452" s="8">
        <f t="shared" si="54"/>
        <v>1</v>
      </c>
      <c r="J452" s="9">
        <v>0</v>
      </c>
      <c r="K452" s="9">
        <v>0</v>
      </c>
      <c r="L452" s="9">
        <v>0</v>
      </c>
      <c r="M452" s="9">
        <f>'форма 1'!O452</f>
        <v>5243676</v>
      </c>
      <c r="N452" s="11">
        <f t="shared" si="55"/>
        <v>5243676</v>
      </c>
    </row>
    <row r="453" spans="1:14" hidden="1" x14ac:dyDescent="0.25">
      <c r="A453" s="12">
        <f t="shared" si="53"/>
        <v>67</v>
      </c>
      <c r="B453" s="94" t="s">
        <v>715</v>
      </c>
      <c r="C453" s="6">
        <f>'форма 1'!I453</f>
        <v>245.6</v>
      </c>
      <c r="D453" s="7">
        <f>'форма 1'!N453</f>
        <v>18</v>
      </c>
      <c r="E453" s="8">
        <v>0</v>
      </c>
      <c r="F453" s="8">
        <v>0</v>
      </c>
      <c r="G453" s="8">
        <v>0</v>
      </c>
      <c r="H453" s="8">
        <v>1</v>
      </c>
      <c r="I453" s="8">
        <f t="shared" si="54"/>
        <v>1</v>
      </c>
      <c r="J453" s="9">
        <v>0</v>
      </c>
      <c r="K453" s="9">
        <v>0</v>
      </c>
      <c r="L453" s="9">
        <v>0</v>
      </c>
      <c r="M453" s="9">
        <f>'форма 1'!O453</f>
        <v>1569358.6</v>
      </c>
      <c r="N453" s="11">
        <f t="shared" si="55"/>
        <v>1569358.6</v>
      </c>
    </row>
    <row r="454" spans="1:14" hidden="1" x14ac:dyDescent="0.25">
      <c r="A454" s="12">
        <f t="shared" si="53"/>
        <v>68</v>
      </c>
      <c r="B454" s="94" t="s">
        <v>716</v>
      </c>
      <c r="C454" s="6">
        <f>'форма 1'!I454</f>
        <v>208.24</v>
      </c>
      <c r="D454" s="7">
        <f>'форма 1'!N454</f>
        <v>9</v>
      </c>
      <c r="E454" s="8">
        <v>0</v>
      </c>
      <c r="F454" s="8">
        <v>0</v>
      </c>
      <c r="G454" s="8">
        <v>0</v>
      </c>
      <c r="H454" s="8">
        <v>1</v>
      </c>
      <c r="I454" s="8">
        <f t="shared" si="54"/>
        <v>1</v>
      </c>
      <c r="J454" s="9">
        <v>0</v>
      </c>
      <c r="K454" s="9">
        <v>0</v>
      </c>
      <c r="L454" s="9">
        <v>0</v>
      </c>
      <c r="M454" s="9">
        <f>'форма 1'!O454</f>
        <v>1204753</v>
      </c>
      <c r="N454" s="11">
        <f t="shared" si="55"/>
        <v>1204753</v>
      </c>
    </row>
    <row r="455" spans="1:14" hidden="1" x14ac:dyDescent="0.25">
      <c r="A455" s="12">
        <f t="shared" si="53"/>
        <v>69</v>
      </c>
      <c r="B455" s="94" t="s">
        <v>737</v>
      </c>
      <c r="C455" s="6">
        <f>'форма 1'!I455</f>
        <v>7088.5</v>
      </c>
      <c r="D455" s="7">
        <f>'форма 1'!N455</f>
        <v>287</v>
      </c>
      <c r="E455" s="8">
        <v>0</v>
      </c>
      <c r="F455" s="8">
        <v>0</v>
      </c>
      <c r="G455" s="8">
        <v>0</v>
      </c>
      <c r="H455" s="8">
        <v>1</v>
      </c>
      <c r="I455" s="8">
        <f t="shared" si="54"/>
        <v>1</v>
      </c>
      <c r="J455" s="9">
        <v>0</v>
      </c>
      <c r="K455" s="9">
        <v>0</v>
      </c>
      <c r="L455" s="9">
        <v>0</v>
      </c>
      <c r="M455" s="9">
        <f>'форма 1'!O455</f>
        <v>5243676</v>
      </c>
      <c r="N455" s="11">
        <f t="shared" si="55"/>
        <v>5243676</v>
      </c>
    </row>
    <row r="456" spans="1:14" hidden="1" x14ac:dyDescent="0.25">
      <c r="A456" s="12">
        <f t="shared" si="53"/>
        <v>70</v>
      </c>
      <c r="B456" s="94" t="s">
        <v>336</v>
      </c>
      <c r="C456" s="6">
        <f>'форма 1'!I456</f>
        <v>3459.3</v>
      </c>
      <c r="D456" s="7">
        <f>'форма 1'!N456</f>
        <v>160</v>
      </c>
      <c r="E456" s="8">
        <v>0</v>
      </c>
      <c r="F456" s="8">
        <v>0</v>
      </c>
      <c r="G456" s="8">
        <v>0</v>
      </c>
      <c r="H456" s="8">
        <v>1</v>
      </c>
      <c r="I456" s="8">
        <f t="shared" si="54"/>
        <v>1</v>
      </c>
      <c r="J456" s="9">
        <v>0</v>
      </c>
      <c r="K456" s="9">
        <v>0</v>
      </c>
      <c r="L456" s="9">
        <v>0</v>
      </c>
      <c r="M456" s="9">
        <f>'форма 1'!O456</f>
        <v>298907.7</v>
      </c>
      <c r="N456" s="11">
        <f t="shared" si="55"/>
        <v>298907.7</v>
      </c>
    </row>
    <row r="457" spans="1:14" hidden="1" x14ac:dyDescent="0.25">
      <c r="A457" s="12">
        <f t="shared" si="53"/>
        <v>71</v>
      </c>
      <c r="B457" s="94" t="s">
        <v>717</v>
      </c>
      <c r="C457" s="6">
        <f>'форма 1'!I457</f>
        <v>3512.8</v>
      </c>
      <c r="D457" s="7">
        <f>'форма 1'!N457</f>
        <v>166</v>
      </c>
      <c r="E457" s="8">
        <v>0</v>
      </c>
      <c r="F457" s="8">
        <v>0</v>
      </c>
      <c r="G457" s="8">
        <v>0</v>
      </c>
      <c r="H457" s="8">
        <v>1</v>
      </c>
      <c r="I457" s="8">
        <f t="shared" si="54"/>
        <v>1</v>
      </c>
      <c r="J457" s="9">
        <v>0</v>
      </c>
      <c r="K457" s="9">
        <v>0</v>
      </c>
      <c r="L457" s="9">
        <v>0</v>
      </c>
      <c r="M457" s="9">
        <f>'форма 1'!O457</f>
        <v>216725.6</v>
      </c>
      <c r="N457" s="11">
        <f t="shared" si="55"/>
        <v>216725.6</v>
      </c>
    </row>
    <row r="458" spans="1:14" hidden="1" x14ac:dyDescent="0.25">
      <c r="A458" s="12">
        <f t="shared" si="53"/>
        <v>72</v>
      </c>
      <c r="B458" s="94" t="s">
        <v>738</v>
      </c>
      <c r="C458" s="6">
        <f>'форма 1'!I458</f>
        <v>3590.8</v>
      </c>
      <c r="D458" s="7">
        <f>'форма 1'!N458</f>
        <v>138</v>
      </c>
      <c r="E458" s="8">
        <v>0</v>
      </c>
      <c r="F458" s="8">
        <v>0</v>
      </c>
      <c r="G458" s="8">
        <v>0</v>
      </c>
      <c r="H458" s="8">
        <v>1</v>
      </c>
      <c r="I458" s="8">
        <f t="shared" si="54"/>
        <v>1</v>
      </c>
      <c r="J458" s="9">
        <v>0</v>
      </c>
      <c r="K458" s="9">
        <v>0</v>
      </c>
      <c r="L458" s="9">
        <v>0</v>
      </c>
      <c r="M458" s="9">
        <f>'форма 1'!O458</f>
        <v>1747892</v>
      </c>
      <c r="N458" s="11">
        <f t="shared" si="55"/>
        <v>1747892</v>
      </c>
    </row>
    <row r="459" spans="1:14" s="4" customFormat="1" ht="14.25" customHeight="1" x14ac:dyDescent="0.25">
      <c r="A459" s="12">
        <f>A382+1</f>
        <v>7</v>
      </c>
      <c r="B459" s="69" t="s">
        <v>64</v>
      </c>
      <c r="C459" s="33">
        <f t="shared" ref="C459:N459" si="56">SUM(C460:C462)</f>
        <v>1390.14</v>
      </c>
      <c r="D459" s="13">
        <f t="shared" si="56"/>
        <v>63</v>
      </c>
      <c r="E459" s="13">
        <f t="shared" si="56"/>
        <v>0</v>
      </c>
      <c r="F459" s="13">
        <f t="shared" si="56"/>
        <v>0</v>
      </c>
      <c r="G459" s="13">
        <f t="shared" si="56"/>
        <v>0</v>
      </c>
      <c r="H459" s="13">
        <f t="shared" si="56"/>
        <v>3</v>
      </c>
      <c r="I459" s="13">
        <f t="shared" si="56"/>
        <v>3</v>
      </c>
      <c r="J459" s="33">
        <f t="shared" si="56"/>
        <v>0</v>
      </c>
      <c r="K459" s="33">
        <f t="shared" si="56"/>
        <v>0</v>
      </c>
      <c r="L459" s="33">
        <f t="shared" si="56"/>
        <v>0</v>
      </c>
      <c r="M459" s="33">
        <f t="shared" si="56"/>
        <v>5677548.9699999997</v>
      </c>
      <c r="N459" s="33">
        <f t="shared" si="56"/>
        <v>5677548.9699999997</v>
      </c>
    </row>
    <row r="460" spans="1:14" s="4" customFormat="1" ht="14.25" hidden="1" customHeight="1" x14ac:dyDescent="0.25">
      <c r="A460" s="31">
        <v>1</v>
      </c>
      <c r="B460" s="117" t="s">
        <v>638</v>
      </c>
      <c r="C460" s="15">
        <f>'форма 1'!I460</f>
        <v>372.18</v>
      </c>
      <c r="D460" s="13">
        <f>'форма 1'!N460</f>
        <v>18</v>
      </c>
      <c r="E460" s="14">
        <v>0</v>
      </c>
      <c r="F460" s="14">
        <v>0</v>
      </c>
      <c r="G460" s="14">
        <v>0</v>
      </c>
      <c r="H460" s="14">
        <v>1</v>
      </c>
      <c r="I460" s="8">
        <v>1</v>
      </c>
      <c r="J460" s="15">
        <v>0</v>
      </c>
      <c r="K460" s="15">
        <v>0</v>
      </c>
      <c r="L460" s="15">
        <v>0</v>
      </c>
      <c r="M460" s="9">
        <f>'форма 1'!O460</f>
        <v>2588214.09</v>
      </c>
      <c r="N460" s="11">
        <f>M460</f>
        <v>2588214.09</v>
      </c>
    </row>
    <row r="461" spans="1:14" s="4" customFormat="1" ht="14.25" hidden="1" customHeight="1" x14ac:dyDescent="0.25">
      <c r="A461" s="31">
        <v>2</v>
      </c>
      <c r="B461" s="117" t="s">
        <v>639</v>
      </c>
      <c r="C461" s="15">
        <f>'форма 1'!I461</f>
        <v>368</v>
      </c>
      <c r="D461" s="13">
        <f>'форма 1'!N461</f>
        <v>27</v>
      </c>
      <c r="E461" s="14">
        <v>0</v>
      </c>
      <c r="F461" s="14">
        <v>0</v>
      </c>
      <c r="G461" s="14">
        <v>0</v>
      </c>
      <c r="H461" s="14">
        <v>1</v>
      </c>
      <c r="I461" s="8">
        <v>1</v>
      </c>
      <c r="J461" s="15">
        <v>0</v>
      </c>
      <c r="K461" s="15">
        <v>0</v>
      </c>
      <c r="L461" s="15">
        <v>0</v>
      </c>
      <c r="M461" s="9">
        <f>'форма 1'!O461</f>
        <v>127732</v>
      </c>
      <c r="N461" s="11">
        <f>M461</f>
        <v>127732</v>
      </c>
    </row>
    <row r="462" spans="1:14" s="4" customFormat="1" ht="14.25" hidden="1" customHeight="1" x14ac:dyDescent="0.25">
      <c r="A462" s="31">
        <v>3</v>
      </c>
      <c r="B462" s="117" t="s">
        <v>637</v>
      </c>
      <c r="C462" s="15">
        <f>'форма 1'!I462</f>
        <v>649.96</v>
      </c>
      <c r="D462" s="13">
        <f>'форма 1'!N462</f>
        <v>18</v>
      </c>
      <c r="E462" s="14">
        <v>0</v>
      </c>
      <c r="F462" s="14">
        <v>0</v>
      </c>
      <c r="G462" s="14">
        <v>0</v>
      </c>
      <c r="H462" s="14">
        <v>1</v>
      </c>
      <c r="I462" s="8">
        <v>1</v>
      </c>
      <c r="J462" s="15">
        <v>0</v>
      </c>
      <c r="K462" s="15">
        <v>0</v>
      </c>
      <c r="L462" s="15">
        <v>0</v>
      </c>
      <c r="M462" s="9">
        <f>'форма 1'!O462</f>
        <v>2961602.88</v>
      </c>
      <c r="N462" s="11">
        <f>M462</f>
        <v>2961602.88</v>
      </c>
    </row>
    <row r="463" spans="1:14" s="4" customFormat="1" ht="15" x14ac:dyDescent="0.25">
      <c r="A463" s="12">
        <f>A459+1</f>
        <v>8</v>
      </c>
      <c r="B463" s="69" t="s">
        <v>65</v>
      </c>
      <c r="C463" s="15">
        <f>SUM(C464:C481)</f>
        <v>8762.6</v>
      </c>
      <c r="D463" s="14">
        <f t="shared" ref="D463:N463" si="57">SUM(D464:D481)</f>
        <v>271</v>
      </c>
      <c r="E463" s="14">
        <f t="shared" si="57"/>
        <v>0</v>
      </c>
      <c r="F463" s="14">
        <f t="shared" si="57"/>
        <v>0</v>
      </c>
      <c r="G463" s="14">
        <f t="shared" si="57"/>
        <v>0</v>
      </c>
      <c r="H463" s="14">
        <f t="shared" si="57"/>
        <v>18</v>
      </c>
      <c r="I463" s="14">
        <f t="shared" si="57"/>
        <v>18</v>
      </c>
      <c r="J463" s="15">
        <f t="shared" si="57"/>
        <v>0</v>
      </c>
      <c r="K463" s="15">
        <f t="shared" si="57"/>
        <v>0</v>
      </c>
      <c r="L463" s="15">
        <f t="shared" si="57"/>
        <v>0</v>
      </c>
      <c r="M463" s="15">
        <f t="shared" si="57"/>
        <v>23230806.75</v>
      </c>
      <c r="N463" s="15">
        <f t="shared" si="57"/>
        <v>23230806.75</v>
      </c>
    </row>
    <row r="464" spans="1:14" s="4" customFormat="1" ht="15" hidden="1" x14ac:dyDescent="0.25">
      <c r="A464" s="12">
        <v>1</v>
      </c>
      <c r="B464" s="69" t="s">
        <v>516</v>
      </c>
      <c r="C464" s="15">
        <f>'форма 1'!I464</f>
        <v>464.7</v>
      </c>
      <c r="D464" s="14">
        <f>'форма 1'!N464</f>
        <v>14</v>
      </c>
      <c r="E464" s="14">
        <v>0</v>
      </c>
      <c r="F464" s="14">
        <v>0</v>
      </c>
      <c r="G464" s="14">
        <v>0</v>
      </c>
      <c r="H464" s="14">
        <v>1</v>
      </c>
      <c r="I464" s="14">
        <f>H464</f>
        <v>1</v>
      </c>
      <c r="J464" s="15">
        <v>0</v>
      </c>
      <c r="K464" s="15">
        <v>0</v>
      </c>
      <c r="L464" s="15">
        <v>0</v>
      </c>
      <c r="M464" s="15">
        <f>'форма 1'!O464</f>
        <v>110670.7</v>
      </c>
      <c r="N464" s="15">
        <f>M464</f>
        <v>110670.7</v>
      </c>
    </row>
    <row r="465" spans="1:14" s="4" customFormat="1" ht="15" hidden="1" x14ac:dyDescent="0.25">
      <c r="A465" s="12">
        <f>A464+1</f>
        <v>2</v>
      </c>
      <c r="B465" s="69" t="s">
        <v>517</v>
      </c>
      <c r="C465" s="15">
        <f>'форма 1'!I465</f>
        <v>450.1</v>
      </c>
      <c r="D465" s="14">
        <f>'форма 1'!N465</f>
        <v>13</v>
      </c>
      <c r="E465" s="14">
        <v>0</v>
      </c>
      <c r="F465" s="14">
        <v>0</v>
      </c>
      <c r="G465" s="14">
        <v>0</v>
      </c>
      <c r="H465" s="14">
        <v>1</v>
      </c>
      <c r="I465" s="14">
        <f>H465</f>
        <v>1</v>
      </c>
      <c r="J465" s="15">
        <v>0</v>
      </c>
      <c r="K465" s="15">
        <v>0</v>
      </c>
      <c r="L465" s="15">
        <v>0</v>
      </c>
      <c r="M465" s="15">
        <f>'форма 1'!O465</f>
        <v>108262</v>
      </c>
      <c r="N465" s="15">
        <f>M465</f>
        <v>108262</v>
      </c>
    </row>
    <row r="466" spans="1:14" s="4" customFormat="1" ht="15" hidden="1" x14ac:dyDescent="0.25">
      <c r="A466" s="12">
        <f t="shared" ref="A466:A481" si="58">A465+1</f>
        <v>3</v>
      </c>
      <c r="B466" s="69" t="s">
        <v>528</v>
      </c>
      <c r="C466" s="15">
        <f>'форма 1'!I466</f>
        <v>336.8</v>
      </c>
      <c r="D466" s="14">
        <f>'форма 1'!N466</f>
        <v>9</v>
      </c>
      <c r="E466" s="14">
        <v>0</v>
      </c>
      <c r="F466" s="14">
        <v>0</v>
      </c>
      <c r="G466" s="14">
        <v>0</v>
      </c>
      <c r="H466" s="14">
        <v>1</v>
      </c>
      <c r="I466" s="14">
        <f>H466</f>
        <v>1</v>
      </c>
      <c r="J466" s="15">
        <v>0</v>
      </c>
      <c r="K466" s="15">
        <v>0</v>
      </c>
      <c r="L466" s="15">
        <v>0</v>
      </c>
      <c r="M466" s="15">
        <f>'форма 1'!O466</f>
        <v>72675.399999999994</v>
      </c>
      <c r="N466" s="15">
        <f>M466</f>
        <v>72675.399999999994</v>
      </c>
    </row>
    <row r="467" spans="1:14" s="4" customFormat="1" ht="14.1" hidden="1" customHeight="1" x14ac:dyDescent="0.25">
      <c r="A467" s="12">
        <f t="shared" si="58"/>
        <v>4</v>
      </c>
      <c r="B467" s="2" t="s">
        <v>347</v>
      </c>
      <c r="C467" s="17">
        <f>'форма 1'!I467</f>
        <v>307.60000000000002</v>
      </c>
      <c r="D467" s="13">
        <f>'форма 1'!N467</f>
        <v>6</v>
      </c>
      <c r="E467" s="14">
        <v>0</v>
      </c>
      <c r="F467" s="14">
        <v>0</v>
      </c>
      <c r="G467" s="14">
        <v>0</v>
      </c>
      <c r="H467" s="14">
        <v>1</v>
      </c>
      <c r="I467" s="8">
        <f t="shared" ref="I467:I480" si="59">H467</f>
        <v>1</v>
      </c>
      <c r="J467" s="15">
        <v>0</v>
      </c>
      <c r="K467" s="15">
        <v>0</v>
      </c>
      <c r="L467" s="15">
        <v>0</v>
      </c>
      <c r="M467" s="34">
        <f>'форма 1'!O467</f>
        <v>1770157.2</v>
      </c>
      <c r="N467" s="11">
        <f t="shared" ref="N467:N480" si="60">M467</f>
        <v>1770157.2</v>
      </c>
    </row>
    <row r="468" spans="1:14" s="4" customFormat="1" ht="14.1" hidden="1" customHeight="1" x14ac:dyDescent="0.25">
      <c r="A468" s="12">
        <f t="shared" si="58"/>
        <v>5</v>
      </c>
      <c r="B468" s="2" t="s">
        <v>348</v>
      </c>
      <c r="C468" s="17">
        <f>'форма 1'!I468</f>
        <v>381.6</v>
      </c>
      <c r="D468" s="13">
        <f>'форма 1'!N468</f>
        <v>16</v>
      </c>
      <c r="E468" s="14">
        <v>0</v>
      </c>
      <c r="F468" s="14">
        <v>0</v>
      </c>
      <c r="G468" s="14">
        <v>0</v>
      </c>
      <c r="H468" s="14">
        <v>1</v>
      </c>
      <c r="I468" s="8">
        <f t="shared" si="59"/>
        <v>1</v>
      </c>
      <c r="J468" s="15">
        <v>0</v>
      </c>
      <c r="K468" s="15">
        <v>0</v>
      </c>
      <c r="L468" s="15">
        <v>0</v>
      </c>
      <c r="M468" s="34">
        <f>'форма 1'!O468</f>
        <v>1806733.18</v>
      </c>
      <c r="N468" s="11">
        <f t="shared" si="60"/>
        <v>1806733.18</v>
      </c>
    </row>
    <row r="469" spans="1:14" s="4" customFormat="1" ht="14.1" hidden="1" customHeight="1" x14ac:dyDescent="0.25">
      <c r="A469" s="12">
        <f t="shared" si="58"/>
        <v>6</v>
      </c>
      <c r="B469" s="179" t="s">
        <v>349</v>
      </c>
      <c r="C469" s="17">
        <f>'форма 1'!I469</f>
        <v>207.7</v>
      </c>
      <c r="D469" s="13">
        <f>'форма 1'!N469</f>
        <v>7</v>
      </c>
      <c r="E469" s="14">
        <v>0</v>
      </c>
      <c r="F469" s="14">
        <v>0</v>
      </c>
      <c r="G469" s="14">
        <v>0</v>
      </c>
      <c r="H469" s="14">
        <v>1</v>
      </c>
      <c r="I469" s="8">
        <f t="shared" si="59"/>
        <v>1</v>
      </c>
      <c r="J469" s="15">
        <v>0</v>
      </c>
      <c r="K469" s="15">
        <v>0</v>
      </c>
      <c r="L469" s="15">
        <v>0</v>
      </c>
      <c r="M469" s="34">
        <f>'форма 1'!O469</f>
        <v>2236449.6</v>
      </c>
      <c r="N469" s="11">
        <f t="shared" si="60"/>
        <v>2236449.6</v>
      </c>
    </row>
    <row r="470" spans="1:14" s="4" customFormat="1" ht="14.1" hidden="1" customHeight="1" x14ac:dyDescent="0.25">
      <c r="A470" s="12">
        <f t="shared" si="58"/>
        <v>7</v>
      </c>
      <c r="B470" s="179" t="s">
        <v>518</v>
      </c>
      <c r="C470" s="15">
        <f>'форма 1'!I470</f>
        <v>342.3</v>
      </c>
      <c r="D470" s="14">
        <f>'форма 1'!N470</f>
        <v>24</v>
      </c>
      <c r="E470" s="14">
        <v>0</v>
      </c>
      <c r="F470" s="14">
        <v>0</v>
      </c>
      <c r="G470" s="14">
        <v>0</v>
      </c>
      <c r="H470" s="14">
        <v>1</v>
      </c>
      <c r="I470" s="14">
        <f t="shared" si="59"/>
        <v>1</v>
      </c>
      <c r="J470" s="15">
        <v>0</v>
      </c>
      <c r="K470" s="15">
        <v>0</v>
      </c>
      <c r="L470" s="15">
        <v>0</v>
      </c>
      <c r="M470" s="15">
        <f>'форма 1'!O470</f>
        <v>85806.7</v>
      </c>
      <c r="N470" s="15">
        <f t="shared" si="60"/>
        <v>85806.7</v>
      </c>
    </row>
    <row r="471" spans="1:14" s="4" customFormat="1" ht="14.1" hidden="1" customHeight="1" x14ac:dyDescent="0.25">
      <c r="A471" s="12">
        <f t="shared" si="58"/>
        <v>8</v>
      </c>
      <c r="B471" s="179" t="s">
        <v>519</v>
      </c>
      <c r="C471" s="15">
        <f>'форма 1'!I471</f>
        <v>338.7</v>
      </c>
      <c r="D471" s="14">
        <f>'форма 1'!N471</f>
        <v>10</v>
      </c>
      <c r="E471" s="14">
        <v>0</v>
      </c>
      <c r="F471" s="14">
        <v>0</v>
      </c>
      <c r="G471" s="14">
        <v>0</v>
      </c>
      <c r="H471" s="14">
        <v>1</v>
      </c>
      <c r="I471" s="14">
        <f t="shared" si="59"/>
        <v>1</v>
      </c>
      <c r="J471" s="15">
        <v>0</v>
      </c>
      <c r="K471" s="15">
        <v>0</v>
      </c>
      <c r="L471" s="15">
        <v>0</v>
      </c>
      <c r="M471" s="15">
        <f>'форма 1'!O471</f>
        <v>128200</v>
      </c>
      <c r="N471" s="15">
        <f t="shared" si="60"/>
        <v>128200</v>
      </c>
    </row>
    <row r="472" spans="1:14" s="4" customFormat="1" ht="14.1" hidden="1" customHeight="1" x14ac:dyDescent="0.25">
      <c r="A472" s="12">
        <f t="shared" si="58"/>
        <v>9</v>
      </c>
      <c r="B472" s="179" t="s">
        <v>522</v>
      </c>
      <c r="C472" s="15">
        <f>'форма 1'!I472</f>
        <v>380.8</v>
      </c>
      <c r="D472" s="14">
        <f>'форма 1'!N472</f>
        <v>12</v>
      </c>
      <c r="E472" s="14">
        <v>0</v>
      </c>
      <c r="F472" s="14">
        <v>0</v>
      </c>
      <c r="G472" s="14">
        <v>0</v>
      </c>
      <c r="H472" s="14">
        <v>1</v>
      </c>
      <c r="I472" s="14">
        <f t="shared" si="59"/>
        <v>1</v>
      </c>
      <c r="J472" s="15">
        <v>0</v>
      </c>
      <c r="K472" s="15">
        <v>0</v>
      </c>
      <c r="L472" s="15">
        <v>0</v>
      </c>
      <c r="M472" s="15">
        <f>'форма 1'!O472</f>
        <v>93758</v>
      </c>
      <c r="N472" s="15">
        <f t="shared" si="60"/>
        <v>93758</v>
      </c>
    </row>
    <row r="473" spans="1:14" s="4" customFormat="1" ht="14.1" hidden="1" customHeight="1" x14ac:dyDescent="0.25">
      <c r="A473" s="12">
        <f t="shared" si="58"/>
        <v>10</v>
      </c>
      <c r="B473" s="179" t="s">
        <v>523</v>
      </c>
      <c r="C473" s="15">
        <f>'форма 1'!I473</f>
        <v>2363.5</v>
      </c>
      <c r="D473" s="14">
        <f>'форма 1'!N473</f>
        <v>56</v>
      </c>
      <c r="E473" s="14">
        <v>0</v>
      </c>
      <c r="F473" s="14">
        <v>0</v>
      </c>
      <c r="G473" s="14">
        <v>0</v>
      </c>
      <c r="H473" s="14">
        <v>1</v>
      </c>
      <c r="I473" s="14">
        <f t="shared" si="59"/>
        <v>1</v>
      </c>
      <c r="J473" s="15">
        <v>0</v>
      </c>
      <c r="K473" s="15">
        <v>0</v>
      </c>
      <c r="L473" s="15">
        <v>0</v>
      </c>
      <c r="M473" s="15">
        <f>'форма 1'!O473</f>
        <v>6156851.7999999998</v>
      </c>
      <c r="N473" s="15">
        <f t="shared" si="60"/>
        <v>6156851.7999999998</v>
      </c>
    </row>
    <row r="474" spans="1:14" s="4" customFormat="1" ht="14.1" hidden="1" customHeight="1" x14ac:dyDescent="0.25">
      <c r="A474" s="12">
        <f t="shared" si="58"/>
        <v>11</v>
      </c>
      <c r="B474" s="2" t="s">
        <v>350</v>
      </c>
      <c r="C474" s="17">
        <f>'форма 1'!I474</f>
        <v>369.8</v>
      </c>
      <c r="D474" s="13">
        <f>'форма 1'!N474</f>
        <v>9</v>
      </c>
      <c r="E474" s="14">
        <v>0</v>
      </c>
      <c r="F474" s="14">
        <v>0</v>
      </c>
      <c r="G474" s="14">
        <v>0</v>
      </c>
      <c r="H474" s="14">
        <v>1</v>
      </c>
      <c r="I474" s="8">
        <f t="shared" si="59"/>
        <v>1</v>
      </c>
      <c r="J474" s="15">
        <v>0</v>
      </c>
      <c r="K474" s="15">
        <v>0</v>
      </c>
      <c r="L474" s="15">
        <v>0</v>
      </c>
      <c r="M474" s="34">
        <f>'форма 1'!O474</f>
        <v>1899375.06</v>
      </c>
      <c r="N474" s="11">
        <f t="shared" si="60"/>
        <v>1899375.06</v>
      </c>
    </row>
    <row r="475" spans="1:14" s="4" customFormat="1" ht="14.1" hidden="1" customHeight="1" x14ac:dyDescent="0.25">
      <c r="A475" s="12">
        <f t="shared" si="58"/>
        <v>12</v>
      </c>
      <c r="B475" s="179" t="s">
        <v>524</v>
      </c>
      <c r="C475" s="15">
        <f>'форма 1'!I475</f>
        <v>437.4</v>
      </c>
      <c r="D475" s="14">
        <f>'форма 1'!N475</f>
        <v>11</v>
      </c>
      <c r="E475" s="14">
        <v>0</v>
      </c>
      <c r="F475" s="14">
        <v>0</v>
      </c>
      <c r="G475" s="14">
        <v>0</v>
      </c>
      <c r="H475" s="14">
        <v>1</v>
      </c>
      <c r="I475" s="14">
        <f>H475</f>
        <v>1</v>
      </c>
      <c r="J475" s="15">
        <v>0</v>
      </c>
      <c r="K475" s="15">
        <v>0</v>
      </c>
      <c r="L475" s="15">
        <v>0</v>
      </c>
      <c r="M475" s="15">
        <f>'форма 1'!O475</f>
        <v>102123.7</v>
      </c>
      <c r="N475" s="15">
        <f>M475</f>
        <v>102123.7</v>
      </c>
    </row>
    <row r="476" spans="1:14" s="4" customFormat="1" ht="14.1" hidden="1" customHeight="1" x14ac:dyDescent="0.25">
      <c r="A476" s="12">
        <f t="shared" si="58"/>
        <v>13</v>
      </c>
      <c r="B476" s="179" t="s">
        <v>525</v>
      </c>
      <c r="C476" s="15">
        <f>'форма 1'!I476</f>
        <v>390.8</v>
      </c>
      <c r="D476" s="14">
        <f>'форма 1'!N476</f>
        <v>12</v>
      </c>
      <c r="E476" s="14">
        <v>0</v>
      </c>
      <c r="F476" s="14">
        <v>0</v>
      </c>
      <c r="G476" s="14">
        <v>0</v>
      </c>
      <c r="H476" s="14">
        <v>1</v>
      </c>
      <c r="I476" s="14">
        <f>H476</f>
        <v>1</v>
      </c>
      <c r="J476" s="15">
        <v>0</v>
      </c>
      <c r="K476" s="15">
        <v>0</v>
      </c>
      <c r="L476" s="15">
        <v>0</v>
      </c>
      <c r="M476" s="15">
        <f>'форма 1'!O476</f>
        <v>87930.5</v>
      </c>
      <c r="N476" s="15">
        <f>M476</f>
        <v>87930.5</v>
      </c>
    </row>
    <row r="477" spans="1:14" s="4" customFormat="1" ht="14.1" hidden="1" customHeight="1" x14ac:dyDescent="0.25">
      <c r="A477" s="12">
        <f t="shared" si="58"/>
        <v>14</v>
      </c>
      <c r="B477" s="2" t="s">
        <v>351</v>
      </c>
      <c r="C477" s="17">
        <f>'форма 1'!I477</f>
        <v>301</v>
      </c>
      <c r="D477" s="13">
        <f>'форма 1'!N477</f>
        <v>17</v>
      </c>
      <c r="E477" s="14">
        <v>0</v>
      </c>
      <c r="F477" s="14">
        <v>0</v>
      </c>
      <c r="G477" s="14">
        <v>0</v>
      </c>
      <c r="H477" s="14">
        <v>1</v>
      </c>
      <c r="I477" s="8">
        <f t="shared" si="59"/>
        <v>1</v>
      </c>
      <c r="J477" s="15">
        <v>0</v>
      </c>
      <c r="K477" s="15">
        <v>0</v>
      </c>
      <c r="L477" s="15">
        <v>0</v>
      </c>
      <c r="M477" s="34">
        <f>'форма 1'!O477</f>
        <v>3260980.8</v>
      </c>
      <c r="N477" s="11">
        <f t="shared" si="60"/>
        <v>3260980.8</v>
      </c>
    </row>
    <row r="478" spans="1:14" s="4" customFormat="1" ht="14.1" hidden="1" customHeight="1" x14ac:dyDescent="0.25">
      <c r="A478" s="12">
        <f t="shared" si="58"/>
        <v>15</v>
      </c>
      <c r="B478" s="162" t="s">
        <v>352</v>
      </c>
      <c r="C478" s="17">
        <f>'форма 1'!I478</f>
        <v>498.8</v>
      </c>
      <c r="D478" s="13">
        <f>'форма 1'!N478</f>
        <v>7</v>
      </c>
      <c r="E478" s="14">
        <v>0</v>
      </c>
      <c r="F478" s="14">
        <v>0</v>
      </c>
      <c r="G478" s="14">
        <v>0</v>
      </c>
      <c r="H478" s="14">
        <v>1</v>
      </c>
      <c r="I478" s="8">
        <f t="shared" si="59"/>
        <v>1</v>
      </c>
      <c r="J478" s="15">
        <v>0</v>
      </c>
      <c r="K478" s="15">
        <v>0</v>
      </c>
      <c r="L478" s="15">
        <v>0</v>
      </c>
      <c r="M478" s="34">
        <f>'форма 1'!O478</f>
        <v>2628662.85</v>
      </c>
      <c r="N478" s="11">
        <f t="shared" si="60"/>
        <v>2628662.85</v>
      </c>
    </row>
    <row r="479" spans="1:14" s="4" customFormat="1" ht="14.1" hidden="1" customHeight="1" x14ac:dyDescent="0.25">
      <c r="A479" s="12">
        <f t="shared" si="58"/>
        <v>16</v>
      </c>
      <c r="B479" s="179" t="s">
        <v>526</v>
      </c>
      <c r="C479" s="15">
        <f>'форма 1'!I479</f>
        <v>397</v>
      </c>
      <c r="D479" s="14">
        <f>'форма 1'!N479</f>
        <v>11</v>
      </c>
      <c r="E479" s="14">
        <v>0</v>
      </c>
      <c r="F479" s="14">
        <v>0</v>
      </c>
      <c r="G479" s="14">
        <v>0</v>
      </c>
      <c r="H479" s="14">
        <v>1</v>
      </c>
      <c r="I479" s="14">
        <f>H479</f>
        <v>1</v>
      </c>
      <c r="J479" s="15">
        <v>0</v>
      </c>
      <c r="K479" s="15">
        <v>0</v>
      </c>
      <c r="L479" s="15">
        <v>0</v>
      </c>
      <c r="M479" s="15">
        <f>'форма 1'!O479</f>
        <v>88550</v>
      </c>
      <c r="N479" s="15">
        <f>M479</f>
        <v>88550</v>
      </c>
    </row>
    <row r="480" spans="1:14" s="4" customFormat="1" ht="14.1" hidden="1" customHeight="1" x14ac:dyDescent="0.25">
      <c r="A480" s="12">
        <f t="shared" si="58"/>
        <v>17</v>
      </c>
      <c r="B480" s="2" t="s">
        <v>353</v>
      </c>
      <c r="C480" s="17">
        <f>'форма 1'!I480</f>
        <v>397</v>
      </c>
      <c r="D480" s="13">
        <f>'форма 1'!N480</f>
        <v>26</v>
      </c>
      <c r="E480" s="14">
        <v>0</v>
      </c>
      <c r="F480" s="14">
        <v>0</v>
      </c>
      <c r="G480" s="14">
        <v>0</v>
      </c>
      <c r="H480" s="14">
        <v>1</v>
      </c>
      <c r="I480" s="8">
        <f t="shared" si="59"/>
        <v>1</v>
      </c>
      <c r="J480" s="15">
        <v>0</v>
      </c>
      <c r="K480" s="15">
        <v>0</v>
      </c>
      <c r="L480" s="15">
        <v>0</v>
      </c>
      <c r="M480" s="34">
        <f>'форма 1'!O480</f>
        <v>2506644.2599999998</v>
      </c>
      <c r="N480" s="11">
        <f t="shared" si="60"/>
        <v>2506644.2599999998</v>
      </c>
    </row>
    <row r="481" spans="1:14" s="4" customFormat="1" ht="14.1" hidden="1" customHeight="1" x14ac:dyDescent="0.25">
      <c r="A481" s="12">
        <f t="shared" si="58"/>
        <v>18</v>
      </c>
      <c r="B481" s="179" t="s">
        <v>527</v>
      </c>
      <c r="C481" s="15">
        <f>'форма 1'!I481</f>
        <v>397</v>
      </c>
      <c r="D481" s="14">
        <f>'форма 1'!N481</f>
        <v>11</v>
      </c>
      <c r="E481" s="14">
        <v>0</v>
      </c>
      <c r="F481" s="14">
        <v>0</v>
      </c>
      <c r="G481" s="14">
        <v>0</v>
      </c>
      <c r="H481" s="14">
        <v>1</v>
      </c>
      <c r="I481" s="14">
        <f>H481</f>
        <v>1</v>
      </c>
      <c r="J481" s="15">
        <v>0</v>
      </c>
      <c r="K481" s="15">
        <v>0</v>
      </c>
      <c r="L481" s="15">
        <v>0</v>
      </c>
      <c r="M481" s="15">
        <f>'форма 1'!O481</f>
        <v>86975</v>
      </c>
      <c r="N481" s="15">
        <f>M481</f>
        <v>86975</v>
      </c>
    </row>
    <row r="482" spans="1:14" s="4" customFormat="1" ht="15" x14ac:dyDescent="0.25">
      <c r="A482" s="12">
        <f>A463+1</f>
        <v>9</v>
      </c>
      <c r="B482" s="69" t="s">
        <v>439</v>
      </c>
      <c r="C482" s="33">
        <f t="shared" ref="C482:N484" si="61">SUM(C483:C483)</f>
        <v>341.7</v>
      </c>
      <c r="D482" s="13">
        <f t="shared" si="61"/>
        <v>22</v>
      </c>
      <c r="E482" s="13">
        <f t="shared" si="61"/>
        <v>0</v>
      </c>
      <c r="F482" s="13">
        <f t="shared" si="61"/>
        <v>0</v>
      </c>
      <c r="G482" s="13">
        <f t="shared" si="61"/>
        <v>0</v>
      </c>
      <c r="H482" s="13">
        <f t="shared" si="61"/>
        <v>1</v>
      </c>
      <c r="I482" s="13">
        <f t="shared" si="61"/>
        <v>1</v>
      </c>
      <c r="J482" s="33">
        <f t="shared" si="61"/>
        <v>0</v>
      </c>
      <c r="K482" s="33">
        <f t="shared" si="61"/>
        <v>0</v>
      </c>
      <c r="L482" s="33">
        <f t="shared" si="61"/>
        <v>0</v>
      </c>
      <c r="M482" s="33">
        <f t="shared" si="61"/>
        <v>2308441.7999999998</v>
      </c>
      <c r="N482" s="33">
        <f t="shared" si="61"/>
        <v>2308441.7999999998</v>
      </c>
    </row>
    <row r="483" spans="1:14" s="4" customFormat="1" ht="14.1" hidden="1" customHeight="1" x14ac:dyDescent="0.25">
      <c r="A483" s="12">
        <v>1</v>
      </c>
      <c r="B483" s="117" t="s">
        <v>440</v>
      </c>
      <c r="C483" s="17">
        <f>'форма 1'!I483</f>
        <v>341.7</v>
      </c>
      <c r="D483" s="13">
        <f>'форма 1'!N483</f>
        <v>22</v>
      </c>
      <c r="E483" s="14">
        <v>0</v>
      </c>
      <c r="F483" s="14">
        <v>0</v>
      </c>
      <c r="G483" s="14">
        <v>0</v>
      </c>
      <c r="H483" s="14">
        <v>1</v>
      </c>
      <c r="I483" s="8">
        <f>H483</f>
        <v>1</v>
      </c>
      <c r="J483" s="15">
        <v>0</v>
      </c>
      <c r="K483" s="15">
        <v>0</v>
      </c>
      <c r="L483" s="15">
        <v>0</v>
      </c>
      <c r="M483" s="34">
        <f>'форма 1'!O483</f>
        <v>2308441.7999999998</v>
      </c>
      <c r="N483" s="11">
        <f>M483</f>
        <v>2308441.7999999998</v>
      </c>
    </row>
    <row r="484" spans="1:14" s="4" customFormat="1" ht="15" x14ac:dyDescent="0.25">
      <c r="A484" s="12">
        <f>A482+1</f>
        <v>10</v>
      </c>
      <c r="B484" s="69" t="s">
        <v>446</v>
      </c>
      <c r="C484" s="33">
        <f t="shared" si="61"/>
        <v>441</v>
      </c>
      <c r="D484" s="13">
        <f t="shared" si="61"/>
        <v>12</v>
      </c>
      <c r="E484" s="13">
        <f t="shared" si="61"/>
        <v>0</v>
      </c>
      <c r="F484" s="13">
        <f t="shared" si="61"/>
        <v>0</v>
      </c>
      <c r="G484" s="13">
        <f t="shared" si="61"/>
        <v>0</v>
      </c>
      <c r="H484" s="13">
        <f t="shared" si="61"/>
        <v>1</v>
      </c>
      <c r="I484" s="13">
        <f t="shared" si="61"/>
        <v>1</v>
      </c>
      <c r="J484" s="33">
        <f t="shared" si="61"/>
        <v>0</v>
      </c>
      <c r="K484" s="33">
        <f t="shared" si="61"/>
        <v>0</v>
      </c>
      <c r="L484" s="33">
        <f t="shared" si="61"/>
        <v>0</v>
      </c>
      <c r="M484" s="33">
        <f t="shared" si="61"/>
        <v>3015600</v>
      </c>
      <c r="N484" s="33">
        <f t="shared" si="61"/>
        <v>3015600</v>
      </c>
    </row>
    <row r="485" spans="1:14" s="4" customFormat="1" ht="14.1" hidden="1" customHeight="1" x14ac:dyDescent="0.25">
      <c r="A485" s="12">
        <v>1</v>
      </c>
      <c r="B485" s="117" t="s">
        <v>445</v>
      </c>
      <c r="C485" s="17">
        <f>'форма 1'!I485</f>
        <v>441</v>
      </c>
      <c r="D485" s="13">
        <f>'форма 1'!N485</f>
        <v>12</v>
      </c>
      <c r="E485" s="14">
        <v>0</v>
      </c>
      <c r="F485" s="14">
        <v>0</v>
      </c>
      <c r="G485" s="14">
        <v>0</v>
      </c>
      <c r="H485" s="14">
        <v>1</v>
      </c>
      <c r="I485" s="8">
        <f>H485</f>
        <v>1</v>
      </c>
      <c r="J485" s="15">
        <v>0</v>
      </c>
      <c r="K485" s="15">
        <v>0</v>
      </c>
      <c r="L485" s="15">
        <v>0</v>
      </c>
      <c r="M485" s="34">
        <f>'форма 1'!O485</f>
        <v>3015600</v>
      </c>
      <c r="N485" s="11">
        <f>M485</f>
        <v>3015600</v>
      </c>
    </row>
    <row r="486" spans="1:14" s="4" customFormat="1" ht="14.1" customHeight="1" x14ac:dyDescent="0.25">
      <c r="A486" s="184">
        <f>A484+1</f>
        <v>11</v>
      </c>
      <c r="B486" s="161" t="s">
        <v>383</v>
      </c>
      <c r="C486" s="78">
        <f t="shared" ref="C486:N486" si="62">C487</f>
        <v>465.68</v>
      </c>
      <c r="D486" s="13">
        <f t="shared" si="62"/>
        <v>13</v>
      </c>
      <c r="E486" s="13">
        <f t="shared" si="62"/>
        <v>0</v>
      </c>
      <c r="F486" s="13">
        <f t="shared" si="62"/>
        <v>0</v>
      </c>
      <c r="G486" s="13">
        <f t="shared" si="62"/>
        <v>0</v>
      </c>
      <c r="H486" s="13">
        <f t="shared" si="62"/>
        <v>1</v>
      </c>
      <c r="I486" s="7">
        <f t="shared" si="62"/>
        <v>1</v>
      </c>
      <c r="J486" s="33">
        <f t="shared" si="62"/>
        <v>0</v>
      </c>
      <c r="K486" s="33">
        <f t="shared" si="62"/>
        <v>0</v>
      </c>
      <c r="L486" s="33">
        <f t="shared" si="62"/>
        <v>0</v>
      </c>
      <c r="M486" s="33">
        <f t="shared" si="62"/>
        <v>2099424.65</v>
      </c>
      <c r="N486" s="1">
        <f t="shared" si="62"/>
        <v>2099424.65</v>
      </c>
    </row>
    <row r="487" spans="1:14" s="4" customFormat="1" ht="14.1" hidden="1" customHeight="1" x14ac:dyDescent="0.25">
      <c r="A487" s="12">
        <v>1</v>
      </c>
      <c r="B487" s="2" t="s">
        <v>379</v>
      </c>
      <c r="C487" s="78">
        <f>'форма 1'!I487</f>
        <v>465.68</v>
      </c>
      <c r="D487" s="13">
        <f>'форма 1'!N487</f>
        <v>13</v>
      </c>
      <c r="E487" s="13">
        <v>0</v>
      </c>
      <c r="F487" s="13">
        <v>0</v>
      </c>
      <c r="G487" s="13">
        <v>0</v>
      </c>
      <c r="H487" s="13">
        <v>1</v>
      </c>
      <c r="I487" s="7">
        <f>H487</f>
        <v>1</v>
      </c>
      <c r="J487" s="33">
        <v>0</v>
      </c>
      <c r="K487" s="33">
        <v>0</v>
      </c>
      <c r="L487" s="33">
        <v>0</v>
      </c>
      <c r="M487" s="34">
        <f>'форма 1'!O487</f>
        <v>2099424.65</v>
      </c>
      <c r="N487" s="1">
        <f>M487</f>
        <v>2099424.65</v>
      </c>
    </row>
    <row r="488" spans="1:14" s="4" customFormat="1" ht="15" x14ac:dyDescent="0.25">
      <c r="A488" s="12">
        <f>A486+1</f>
        <v>12</v>
      </c>
      <c r="B488" s="69" t="s">
        <v>66</v>
      </c>
      <c r="C488" s="33">
        <f t="shared" ref="C488:N488" si="63">SUM(C489:C495)</f>
        <v>19353.11</v>
      </c>
      <c r="D488" s="13">
        <f t="shared" si="63"/>
        <v>657</v>
      </c>
      <c r="E488" s="13">
        <f t="shared" si="63"/>
        <v>0</v>
      </c>
      <c r="F488" s="13">
        <f t="shared" si="63"/>
        <v>0</v>
      </c>
      <c r="G488" s="13">
        <f t="shared" si="63"/>
        <v>0</v>
      </c>
      <c r="H488" s="13">
        <f t="shared" si="63"/>
        <v>7</v>
      </c>
      <c r="I488" s="13">
        <f t="shared" si="63"/>
        <v>7</v>
      </c>
      <c r="J488" s="33">
        <f t="shared" si="63"/>
        <v>0</v>
      </c>
      <c r="K488" s="33">
        <f t="shared" si="63"/>
        <v>0</v>
      </c>
      <c r="L488" s="33">
        <f t="shared" si="63"/>
        <v>0</v>
      </c>
      <c r="M488" s="33">
        <f t="shared" si="63"/>
        <v>24955543.41</v>
      </c>
      <c r="N488" s="33">
        <f t="shared" si="63"/>
        <v>24955543.41</v>
      </c>
    </row>
    <row r="489" spans="1:14" s="4" customFormat="1" ht="14.1" hidden="1" customHeight="1" x14ac:dyDescent="0.25">
      <c r="A489" s="12">
        <v>1</v>
      </c>
      <c r="B489" s="2" t="s">
        <v>554</v>
      </c>
      <c r="C489" s="17">
        <f>'форма 1'!I489</f>
        <v>1404.5</v>
      </c>
      <c r="D489" s="13">
        <f>'форма 1'!N489</f>
        <v>60</v>
      </c>
      <c r="E489" s="10">
        <v>0</v>
      </c>
      <c r="F489" s="10">
        <v>0</v>
      </c>
      <c r="G489" s="10">
        <v>0</v>
      </c>
      <c r="H489" s="10">
        <v>1</v>
      </c>
      <c r="I489" s="10">
        <f t="shared" ref="I489:I495" si="64">H489</f>
        <v>1</v>
      </c>
      <c r="J489" s="34">
        <v>0</v>
      </c>
      <c r="K489" s="34">
        <v>0</v>
      </c>
      <c r="L489" s="34">
        <v>0</v>
      </c>
      <c r="M489" s="34">
        <f>'форма 1'!O489</f>
        <v>4589942.4000000004</v>
      </c>
      <c r="N489" s="1">
        <f t="shared" ref="N489:N495" si="65">M489</f>
        <v>4589942.4000000004</v>
      </c>
    </row>
    <row r="490" spans="1:14" s="4" customFormat="1" ht="14.1" hidden="1" customHeight="1" x14ac:dyDescent="0.25">
      <c r="A490" s="31">
        <v>2</v>
      </c>
      <c r="B490" s="2" t="s">
        <v>555</v>
      </c>
      <c r="C490" s="17">
        <f>'форма 1'!I490</f>
        <v>2010.5</v>
      </c>
      <c r="D490" s="13">
        <f>'форма 1'!N490</f>
        <v>66</v>
      </c>
      <c r="E490" s="10">
        <v>0</v>
      </c>
      <c r="F490" s="10">
        <v>0</v>
      </c>
      <c r="G490" s="10">
        <v>0</v>
      </c>
      <c r="H490" s="10">
        <v>1</v>
      </c>
      <c r="I490" s="10">
        <f t="shared" si="64"/>
        <v>1</v>
      </c>
      <c r="J490" s="34">
        <v>0</v>
      </c>
      <c r="K490" s="34">
        <v>0</v>
      </c>
      <c r="L490" s="34">
        <v>0</v>
      </c>
      <c r="M490" s="34">
        <f>'форма 1'!O490</f>
        <v>6566246.4000000004</v>
      </c>
      <c r="N490" s="1">
        <f t="shared" si="65"/>
        <v>6566246.4000000004</v>
      </c>
    </row>
    <row r="491" spans="1:14" s="4" customFormat="1" ht="14.1" hidden="1" customHeight="1" x14ac:dyDescent="0.25">
      <c r="A491" s="31">
        <v>3</v>
      </c>
      <c r="B491" s="2" t="s">
        <v>479</v>
      </c>
      <c r="C491" s="17">
        <f>'форма 1'!I491</f>
        <v>3571.3</v>
      </c>
      <c r="D491" s="13">
        <f>'форма 1'!N491</f>
        <v>115</v>
      </c>
      <c r="E491" s="10">
        <v>0</v>
      </c>
      <c r="F491" s="10">
        <v>0</v>
      </c>
      <c r="G491" s="10">
        <v>0</v>
      </c>
      <c r="H491" s="10">
        <v>1</v>
      </c>
      <c r="I491" s="10">
        <f t="shared" si="64"/>
        <v>1</v>
      </c>
      <c r="J491" s="34">
        <v>0</v>
      </c>
      <c r="K491" s="34">
        <v>0</v>
      </c>
      <c r="L491" s="34">
        <v>0</v>
      </c>
      <c r="M491" s="34">
        <f>'форма 1'!O491</f>
        <v>496933.8</v>
      </c>
      <c r="N491" s="1">
        <f t="shared" si="65"/>
        <v>496933.8</v>
      </c>
    </row>
    <row r="492" spans="1:14" s="4" customFormat="1" ht="14.1" hidden="1" customHeight="1" x14ac:dyDescent="0.25">
      <c r="A492" s="12">
        <v>4</v>
      </c>
      <c r="B492" s="16" t="s">
        <v>481</v>
      </c>
      <c r="C492" s="17">
        <f>'форма 1'!I492</f>
        <v>4629</v>
      </c>
      <c r="D492" s="13">
        <f>'форма 1'!N492</f>
        <v>203</v>
      </c>
      <c r="E492" s="10">
        <v>0</v>
      </c>
      <c r="F492" s="10">
        <v>0</v>
      </c>
      <c r="G492" s="10">
        <v>0</v>
      </c>
      <c r="H492" s="10">
        <v>1</v>
      </c>
      <c r="I492" s="10">
        <f t="shared" si="64"/>
        <v>1</v>
      </c>
      <c r="J492" s="34">
        <v>0</v>
      </c>
      <c r="K492" s="34">
        <v>0</v>
      </c>
      <c r="L492" s="34">
        <v>0</v>
      </c>
      <c r="M492" s="34">
        <f>'форма 1'!O492</f>
        <v>673761</v>
      </c>
      <c r="N492" s="1">
        <f t="shared" si="65"/>
        <v>673761</v>
      </c>
    </row>
    <row r="493" spans="1:14" s="4" customFormat="1" ht="14.1" hidden="1" customHeight="1" x14ac:dyDescent="0.25">
      <c r="A493" s="31">
        <v>5</v>
      </c>
      <c r="B493" s="16" t="s">
        <v>480</v>
      </c>
      <c r="C493" s="17">
        <f>'форма 1'!I493</f>
        <v>1027</v>
      </c>
      <c r="D493" s="13">
        <f>'форма 1'!N493</f>
        <v>27</v>
      </c>
      <c r="E493" s="10">
        <v>0</v>
      </c>
      <c r="F493" s="10">
        <v>0</v>
      </c>
      <c r="G493" s="10">
        <v>0</v>
      </c>
      <c r="H493" s="10">
        <v>1</v>
      </c>
      <c r="I493" s="10">
        <f t="shared" si="64"/>
        <v>1</v>
      </c>
      <c r="J493" s="34">
        <v>0</v>
      </c>
      <c r="K493" s="34">
        <v>0</v>
      </c>
      <c r="L493" s="34">
        <v>0</v>
      </c>
      <c r="M493" s="34">
        <f>'форма 1'!O493</f>
        <v>158524.29999999999</v>
      </c>
      <c r="N493" s="1">
        <f t="shared" si="65"/>
        <v>158524.29999999999</v>
      </c>
    </row>
    <row r="494" spans="1:14" s="4" customFormat="1" ht="14.1" hidden="1" customHeight="1" x14ac:dyDescent="0.25">
      <c r="A494" s="31">
        <v>6</v>
      </c>
      <c r="B494" s="16" t="s">
        <v>482</v>
      </c>
      <c r="C494" s="17">
        <f>'форма 1'!I494</f>
        <v>3993.11</v>
      </c>
      <c r="D494" s="13">
        <f>'форма 1'!N494</f>
        <v>109</v>
      </c>
      <c r="E494" s="10">
        <v>0</v>
      </c>
      <c r="F494" s="10">
        <v>0</v>
      </c>
      <c r="G494" s="10">
        <v>0</v>
      </c>
      <c r="H494" s="10">
        <v>1</v>
      </c>
      <c r="I494" s="10">
        <f t="shared" si="64"/>
        <v>1</v>
      </c>
      <c r="J494" s="34">
        <v>0</v>
      </c>
      <c r="K494" s="34">
        <v>0</v>
      </c>
      <c r="L494" s="34">
        <v>0</v>
      </c>
      <c r="M494" s="34">
        <f>'форма 1'!O494</f>
        <v>536190.71</v>
      </c>
      <c r="N494" s="1">
        <f t="shared" si="65"/>
        <v>536190.71</v>
      </c>
    </row>
    <row r="495" spans="1:14" s="4" customFormat="1" ht="14.1" hidden="1" customHeight="1" x14ac:dyDescent="0.25">
      <c r="A495" s="12">
        <v>7</v>
      </c>
      <c r="B495" s="16" t="s">
        <v>558</v>
      </c>
      <c r="C495" s="17">
        <f>'форма 1'!I495</f>
        <v>2717.7</v>
      </c>
      <c r="D495" s="13">
        <f>'форма 1'!N495</f>
        <v>77</v>
      </c>
      <c r="E495" s="10">
        <v>0</v>
      </c>
      <c r="F495" s="10">
        <v>0</v>
      </c>
      <c r="G495" s="10">
        <v>0</v>
      </c>
      <c r="H495" s="10">
        <v>1</v>
      </c>
      <c r="I495" s="10">
        <f t="shared" si="64"/>
        <v>1</v>
      </c>
      <c r="J495" s="34">
        <v>0</v>
      </c>
      <c r="K495" s="34">
        <v>0</v>
      </c>
      <c r="L495" s="34">
        <v>0</v>
      </c>
      <c r="M495" s="34">
        <f>'форма 1'!O495</f>
        <v>11933944.800000001</v>
      </c>
      <c r="N495" s="1">
        <f t="shared" si="65"/>
        <v>11933944.800000001</v>
      </c>
    </row>
    <row r="496" spans="1:14" s="4" customFormat="1" ht="15" x14ac:dyDescent="0.25">
      <c r="A496" s="213" t="s">
        <v>368</v>
      </c>
      <c r="B496" s="214"/>
      <c r="C496" s="5"/>
      <c r="D496" s="5"/>
      <c r="E496" s="5"/>
      <c r="F496" s="5"/>
      <c r="G496" s="5"/>
      <c r="H496" s="5"/>
      <c r="I496" s="5"/>
      <c r="J496" s="5"/>
      <c r="K496" s="5"/>
      <c r="L496" s="5"/>
      <c r="M496" s="5"/>
      <c r="N496" s="5"/>
    </row>
    <row r="497" spans="1:14" s="4" customFormat="1" ht="15" x14ac:dyDescent="0.25">
      <c r="A497" s="221" t="s">
        <v>30</v>
      </c>
      <c r="B497" s="222"/>
      <c r="C497" s="6">
        <f t="shared" ref="C497:N497" si="66">C498+C501+C505+C508+C510+C564+C578+C671+C673+C676+C690+C692+C694+C697+C699+C704</f>
        <v>629821.43000000005</v>
      </c>
      <c r="D497" s="7">
        <f t="shared" si="66"/>
        <v>22778</v>
      </c>
      <c r="E497" s="8">
        <f t="shared" si="66"/>
        <v>0</v>
      </c>
      <c r="F497" s="8">
        <f t="shared" si="66"/>
        <v>0</v>
      </c>
      <c r="G497" s="8">
        <f t="shared" si="66"/>
        <v>0</v>
      </c>
      <c r="H497" s="8">
        <f t="shared" si="66"/>
        <v>188</v>
      </c>
      <c r="I497" s="8">
        <f t="shared" si="66"/>
        <v>188</v>
      </c>
      <c r="J497" s="9">
        <f t="shared" si="66"/>
        <v>0</v>
      </c>
      <c r="K497" s="9">
        <f t="shared" si="66"/>
        <v>0</v>
      </c>
      <c r="L497" s="9">
        <f t="shared" si="66"/>
        <v>0</v>
      </c>
      <c r="M497" s="9">
        <f t="shared" si="66"/>
        <v>781750207.92999995</v>
      </c>
      <c r="N497" s="9">
        <f t="shared" si="66"/>
        <v>781750207.92999995</v>
      </c>
    </row>
    <row r="498" spans="1:14" s="4" customFormat="1" ht="15" x14ac:dyDescent="0.25">
      <c r="A498" s="12">
        <v>1</v>
      </c>
      <c r="B498" s="83" t="s">
        <v>57</v>
      </c>
      <c r="C498" s="34">
        <f>SUM(C499:C500)</f>
        <v>1124.5</v>
      </c>
      <c r="D498" s="10">
        <f t="shared" ref="D498:N498" si="67">SUM(D499:D500)</f>
        <v>51</v>
      </c>
      <c r="E498" s="156">
        <f t="shared" si="67"/>
        <v>0</v>
      </c>
      <c r="F498" s="156">
        <f t="shared" si="67"/>
        <v>0</v>
      </c>
      <c r="G498" s="156">
        <f t="shared" si="67"/>
        <v>0</v>
      </c>
      <c r="H498" s="156">
        <f t="shared" si="67"/>
        <v>2</v>
      </c>
      <c r="I498" s="8">
        <f t="shared" si="67"/>
        <v>2</v>
      </c>
      <c r="J498" s="157">
        <f t="shared" si="67"/>
        <v>0</v>
      </c>
      <c r="K498" s="157">
        <f t="shared" si="67"/>
        <v>0</v>
      </c>
      <c r="L498" s="157">
        <f t="shared" si="67"/>
        <v>0</v>
      </c>
      <c r="M498" s="157">
        <f t="shared" si="67"/>
        <v>3999504.6</v>
      </c>
      <c r="N498" s="11">
        <f t="shared" si="67"/>
        <v>3999504.6</v>
      </c>
    </row>
    <row r="499" spans="1:14" s="4" customFormat="1" ht="14.1" hidden="1" customHeight="1" x14ac:dyDescent="0.25">
      <c r="A499" s="12">
        <v>1</v>
      </c>
      <c r="B499" s="101" t="s">
        <v>643</v>
      </c>
      <c r="C499" s="158">
        <f>'форма 1'!I499</f>
        <v>540.4</v>
      </c>
      <c r="D499" s="13">
        <f>'форма 1'!N499</f>
        <v>30</v>
      </c>
      <c r="E499" s="14">
        <v>0</v>
      </c>
      <c r="F499" s="14">
        <v>0</v>
      </c>
      <c r="G499" s="14">
        <v>0</v>
      </c>
      <c r="H499" s="14">
        <v>1</v>
      </c>
      <c r="I499" s="8">
        <v>1</v>
      </c>
      <c r="J499" s="15">
        <v>0</v>
      </c>
      <c r="K499" s="15">
        <v>0</v>
      </c>
      <c r="L499" s="15">
        <v>0</v>
      </c>
      <c r="M499" s="9">
        <f>'форма 1'!O499</f>
        <v>128982</v>
      </c>
      <c r="N499" s="11">
        <f>M499</f>
        <v>128982</v>
      </c>
    </row>
    <row r="500" spans="1:14" s="4" customFormat="1" ht="14.1" hidden="1" customHeight="1" x14ac:dyDescent="0.25">
      <c r="A500" s="12">
        <v>2</v>
      </c>
      <c r="B500" s="101" t="s">
        <v>435</v>
      </c>
      <c r="C500" s="158">
        <f>'форма 1'!I500</f>
        <v>584.1</v>
      </c>
      <c r="D500" s="13">
        <f>'форма 1'!N500</f>
        <v>21</v>
      </c>
      <c r="E500" s="14">
        <v>0</v>
      </c>
      <c r="F500" s="14">
        <v>0</v>
      </c>
      <c r="G500" s="14">
        <v>0</v>
      </c>
      <c r="H500" s="14">
        <v>1</v>
      </c>
      <c r="I500" s="8">
        <v>1</v>
      </c>
      <c r="J500" s="15">
        <v>0</v>
      </c>
      <c r="K500" s="15">
        <v>0</v>
      </c>
      <c r="L500" s="15">
        <v>0</v>
      </c>
      <c r="M500" s="9">
        <f>'форма 1'!O500</f>
        <v>3870522.6</v>
      </c>
      <c r="N500" s="11">
        <f>M500</f>
        <v>3870522.6</v>
      </c>
    </row>
    <row r="501" spans="1:14" s="4" customFormat="1" ht="15" x14ac:dyDescent="0.25">
      <c r="A501" s="12">
        <f>A498+1</f>
        <v>2</v>
      </c>
      <c r="B501" s="159" t="s">
        <v>59</v>
      </c>
      <c r="C501" s="34">
        <f>SUM(C502:C504)</f>
        <v>4668.22</v>
      </c>
      <c r="D501" s="10">
        <f t="shared" ref="D501:N501" si="68">SUM(D502:D504)</f>
        <v>98</v>
      </c>
      <c r="E501" s="10">
        <f t="shared" si="68"/>
        <v>0</v>
      </c>
      <c r="F501" s="10">
        <f t="shared" si="68"/>
        <v>0</v>
      </c>
      <c r="G501" s="10">
        <f t="shared" si="68"/>
        <v>0</v>
      </c>
      <c r="H501" s="10">
        <f t="shared" si="68"/>
        <v>3</v>
      </c>
      <c r="I501" s="10">
        <f t="shared" si="68"/>
        <v>3</v>
      </c>
      <c r="J501" s="34">
        <f t="shared" si="68"/>
        <v>0</v>
      </c>
      <c r="K501" s="34">
        <f t="shared" si="68"/>
        <v>0</v>
      </c>
      <c r="L501" s="34">
        <f t="shared" si="68"/>
        <v>0</v>
      </c>
      <c r="M501" s="34">
        <f t="shared" si="68"/>
        <v>18676108.52</v>
      </c>
      <c r="N501" s="34">
        <f t="shared" si="68"/>
        <v>18676108.52</v>
      </c>
    </row>
    <row r="502" spans="1:14" s="4" customFormat="1" ht="21.75" hidden="1" customHeight="1" x14ac:dyDescent="0.25">
      <c r="A502" s="12">
        <v>1</v>
      </c>
      <c r="B502" s="106" t="s">
        <v>385</v>
      </c>
      <c r="C502" s="158">
        <f>'форма 1'!I502</f>
        <v>2287.61</v>
      </c>
      <c r="D502" s="13">
        <f>'форма 1'!N502</f>
        <v>32</v>
      </c>
      <c r="E502" s="14">
        <v>0</v>
      </c>
      <c r="F502" s="14">
        <v>0</v>
      </c>
      <c r="G502" s="14">
        <v>0</v>
      </c>
      <c r="H502" s="14">
        <v>1</v>
      </c>
      <c r="I502" s="8">
        <v>1</v>
      </c>
      <c r="J502" s="15">
        <v>0</v>
      </c>
      <c r="K502" s="15">
        <v>0</v>
      </c>
      <c r="L502" s="15">
        <v>0</v>
      </c>
      <c r="M502" s="9">
        <f>'форма 1'!O502</f>
        <v>7275682.7999999998</v>
      </c>
      <c r="N502" s="11">
        <f>M502</f>
        <v>7275682.7999999998</v>
      </c>
    </row>
    <row r="503" spans="1:14" hidden="1" x14ac:dyDescent="0.25">
      <c r="A503" s="12">
        <v>2</v>
      </c>
      <c r="B503" s="106" t="s">
        <v>388</v>
      </c>
      <c r="C503" s="158">
        <f>'форма 1'!I503</f>
        <v>976.94</v>
      </c>
      <c r="D503" s="13">
        <f>'форма 1'!N503</f>
        <v>31</v>
      </c>
      <c r="E503" s="14">
        <v>0</v>
      </c>
      <c r="F503" s="14">
        <v>0</v>
      </c>
      <c r="G503" s="14">
        <v>0</v>
      </c>
      <c r="H503" s="14">
        <v>1</v>
      </c>
      <c r="I503" s="8">
        <v>1</v>
      </c>
      <c r="J503" s="15">
        <v>0</v>
      </c>
      <c r="K503" s="15">
        <v>0</v>
      </c>
      <c r="L503" s="15">
        <v>0</v>
      </c>
      <c r="M503" s="9">
        <f>'форма 1'!O503</f>
        <v>6303154.6399999997</v>
      </c>
      <c r="N503" s="11">
        <f>M503</f>
        <v>6303154.6399999997</v>
      </c>
    </row>
    <row r="504" spans="1:14" hidden="1" x14ac:dyDescent="0.25">
      <c r="A504" s="12">
        <v>3</v>
      </c>
      <c r="B504" s="106" t="s">
        <v>389</v>
      </c>
      <c r="C504" s="158">
        <f>'форма 1'!I504</f>
        <v>1403.67</v>
      </c>
      <c r="D504" s="13">
        <f>'форма 1'!N504</f>
        <v>35</v>
      </c>
      <c r="E504" s="14">
        <v>0</v>
      </c>
      <c r="F504" s="14">
        <v>0</v>
      </c>
      <c r="G504" s="14">
        <v>0</v>
      </c>
      <c r="H504" s="14">
        <v>1</v>
      </c>
      <c r="I504" s="8">
        <v>1</v>
      </c>
      <c r="J504" s="15">
        <v>0</v>
      </c>
      <c r="K504" s="15">
        <v>0</v>
      </c>
      <c r="L504" s="15">
        <v>0</v>
      </c>
      <c r="M504" s="9">
        <f>'форма 1'!O504</f>
        <v>5097271.08</v>
      </c>
      <c r="N504" s="11">
        <f>M504</f>
        <v>5097271.08</v>
      </c>
    </row>
    <row r="505" spans="1:14" s="4" customFormat="1" ht="15" x14ac:dyDescent="0.25">
      <c r="A505" s="12">
        <v>3</v>
      </c>
      <c r="B505" s="83" t="s">
        <v>60</v>
      </c>
      <c r="C505" s="65">
        <f t="shared" ref="C505:N505" si="69">SUM(C506:C507)</f>
        <v>714.5</v>
      </c>
      <c r="D505" s="66">
        <f t="shared" si="69"/>
        <v>81</v>
      </c>
      <c r="E505" s="67">
        <f t="shared" si="69"/>
        <v>0</v>
      </c>
      <c r="F505" s="67">
        <f t="shared" si="69"/>
        <v>0</v>
      </c>
      <c r="G505" s="67">
        <f t="shared" si="69"/>
        <v>0</v>
      </c>
      <c r="H505" s="67">
        <f t="shared" si="69"/>
        <v>2</v>
      </c>
      <c r="I505" s="8">
        <f t="shared" si="69"/>
        <v>2</v>
      </c>
      <c r="J505" s="68">
        <f t="shared" si="69"/>
        <v>0</v>
      </c>
      <c r="K505" s="68">
        <f t="shared" si="69"/>
        <v>0</v>
      </c>
      <c r="L505" s="68">
        <f t="shared" si="69"/>
        <v>0</v>
      </c>
      <c r="M505" s="68">
        <f t="shared" si="69"/>
        <v>2566451.2999999998</v>
      </c>
      <c r="N505" s="68">
        <f t="shared" si="69"/>
        <v>2566451.2999999998</v>
      </c>
    </row>
    <row r="506" spans="1:14" s="4" customFormat="1" ht="14.1" hidden="1" customHeight="1" x14ac:dyDescent="0.25">
      <c r="A506" s="12">
        <v>1</v>
      </c>
      <c r="B506" s="136" t="s">
        <v>644</v>
      </c>
      <c r="C506" s="158">
        <f>'форма 1'!I506</f>
        <v>357.9</v>
      </c>
      <c r="D506" s="13">
        <f>'форма 1'!N506</f>
        <v>37</v>
      </c>
      <c r="E506" s="14">
        <v>0</v>
      </c>
      <c r="F506" s="14">
        <v>0</v>
      </c>
      <c r="G506" s="14">
        <v>0</v>
      </c>
      <c r="H506" s="14">
        <v>1</v>
      </c>
      <c r="I506" s="8">
        <v>1</v>
      </c>
      <c r="J506" s="15">
        <v>0</v>
      </c>
      <c r="K506" s="15">
        <v>0</v>
      </c>
      <c r="L506" s="15">
        <v>0</v>
      </c>
      <c r="M506" s="34">
        <f>'форма 1'!O506</f>
        <v>2481084.9</v>
      </c>
      <c r="N506" s="11">
        <f>M506</f>
        <v>2481084.9</v>
      </c>
    </row>
    <row r="507" spans="1:14" s="4" customFormat="1" ht="14.1" hidden="1" customHeight="1" x14ac:dyDescent="0.25">
      <c r="A507" s="12">
        <v>2</v>
      </c>
      <c r="B507" s="136" t="s">
        <v>645</v>
      </c>
      <c r="C507" s="158">
        <f>'форма 1'!I507</f>
        <v>356.6</v>
      </c>
      <c r="D507" s="13">
        <f>'форма 1'!N507</f>
        <v>44</v>
      </c>
      <c r="E507" s="14">
        <v>0</v>
      </c>
      <c r="F507" s="14">
        <v>0</v>
      </c>
      <c r="G507" s="14">
        <v>0</v>
      </c>
      <c r="H507" s="14">
        <v>1</v>
      </c>
      <c r="I507" s="8">
        <v>1</v>
      </c>
      <c r="J507" s="15">
        <v>0</v>
      </c>
      <c r="K507" s="15">
        <v>0</v>
      </c>
      <c r="L507" s="15">
        <v>0</v>
      </c>
      <c r="M507" s="34">
        <f>'форма 1'!O507</f>
        <v>85366.399999999994</v>
      </c>
      <c r="N507" s="11">
        <f>M507</f>
        <v>85366.399999999994</v>
      </c>
    </row>
    <row r="508" spans="1:14" s="4" customFormat="1" ht="15" x14ac:dyDescent="0.25">
      <c r="A508" s="12">
        <v>4</v>
      </c>
      <c r="B508" s="83" t="s">
        <v>61</v>
      </c>
      <c r="C508" s="65">
        <f t="shared" ref="C508:N508" si="70">SUM(C509:C509)</f>
        <v>547.1</v>
      </c>
      <c r="D508" s="66">
        <f t="shared" si="70"/>
        <v>28</v>
      </c>
      <c r="E508" s="67">
        <f t="shared" si="70"/>
        <v>0</v>
      </c>
      <c r="F508" s="67">
        <f t="shared" si="70"/>
        <v>0</v>
      </c>
      <c r="G508" s="67">
        <f t="shared" si="70"/>
        <v>0</v>
      </c>
      <c r="H508" s="67">
        <f t="shared" si="70"/>
        <v>1</v>
      </c>
      <c r="I508" s="8">
        <f t="shared" si="70"/>
        <v>1</v>
      </c>
      <c r="J508" s="68">
        <f t="shared" si="70"/>
        <v>0</v>
      </c>
      <c r="K508" s="68">
        <f t="shared" si="70"/>
        <v>0</v>
      </c>
      <c r="L508" s="68">
        <f t="shared" si="70"/>
        <v>0</v>
      </c>
      <c r="M508" s="68">
        <f t="shared" si="70"/>
        <v>3658676.7</v>
      </c>
      <c r="N508" s="68">
        <f t="shared" si="70"/>
        <v>3658676.7</v>
      </c>
    </row>
    <row r="509" spans="1:14" s="4" customFormat="1" ht="14.1" hidden="1" customHeight="1" x14ac:dyDescent="0.25">
      <c r="A509" s="12">
        <v>1</v>
      </c>
      <c r="B509" s="19" t="s">
        <v>448</v>
      </c>
      <c r="C509" s="3">
        <f>'форма 1'!I509</f>
        <v>547.1</v>
      </c>
      <c r="D509" s="13">
        <f>'форма 1'!N509</f>
        <v>28</v>
      </c>
      <c r="E509" s="14">
        <v>0</v>
      </c>
      <c r="F509" s="14">
        <v>0</v>
      </c>
      <c r="G509" s="14">
        <v>0</v>
      </c>
      <c r="H509" s="14">
        <v>1</v>
      </c>
      <c r="I509" s="8">
        <v>1</v>
      </c>
      <c r="J509" s="15">
        <v>0</v>
      </c>
      <c r="K509" s="15">
        <v>0</v>
      </c>
      <c r="L509" s="15">
        <v>0</v>
      </c>
      <c r="M509" s="9">
        <f>'форма 1'!O509</f>
        <v>3658676.7</v>
      </c>
      <c r="N509" s="11">
        <f>M509</f>
        <v>3658676.7</v>
      </c>
    </row>
    <row r="510" spans="1:14" s="4" customFormat="1" ht="15" x14ac:dyDescent="0.25">
      <c r="A510" s="12">
        <v>5</v>
      </c>
      <c r="B510" s="83" t="s">
        <v>62</v>
      </c>
      <c r="C510" s="65">
        <f t="shared" ref="C510:N510" si="71">SUM(C511:C563)</f>
        <v>124874.87</v>
      </c>
      <c r="D510" s="66">
        <f t="shared" si="71"/>
        <v>3346</v>
      </c>
      <c r="E510" s="66">
        <f t="shared" si="71"/>
        <v>0</v>
      </c>
      <c r="F510" s="66">
        <f t="shared" si="71"/>
        <v>0</v>
      </c>
      <c r="G510" s="66">
        <f t="shared" si="71"/>
        <v>0</v>
      </c>
      <c r="H510" s="66">
        <f t="shared" si="71"/>
        <v>53</v>
      </c>
      <c r="I510" s="66">
        <f t="shared" si="71"/>
        <v>53</v>
      </c>
      <c r="J510" s="65">
        <f t="shared" si="71"/>
        <v>0</v>
      </c>
      <c r="K510" s="65">
        <f t="shared" si="71"/>
        <v>0</v>
      </c>
      <c r="L510" s="65">
        <f t="shared" si="71"/>
        <v>0</v>
      </c>
      <c r="M510" s="65">
        <f t="shared" si="71"/>
        <v>151745205.28</v>
      </c>
      <c r="N510" s="65">
        <f t="shared" si="71"/>
        <v>151745205.28</v>
      </c>
    </row>
    <row r="511" spans="1:14" s="4" customFormat="1" ht="14.25" hidden="1" customHeight="1" x14ac:dyDescent="0.25">
      <c r="A511" s="12">
        <v>1</v>
      </c>
      <c r="B511" s="19" t="s">
        <v>563</v>
      </c>
      <c r="C511" s="3">
        <f>'форма 1'!I511</f>
        <v>3949.1</v>
      </c>
      <c r="D511" s="13">
        <f>'форма 1'!N511</f>
        <v>133</v>
      </c>
      <c r="E511" s="14">
        <v>0</v>
      </c>
      <c r="F511" s="14">
        <v>0</v>
      </c>
      <c r="G511" s="14">
        <v>0</v>
      </c>
      <c r="H511" s="14">
        <v>1</v>
      </c>
      <c r="I511" s="8">
        <v>1</v>
      </c>
      <c r="J511" s="15">
        <v>0</v>
      </c>
      <c r="K511" s="15">
        <v>0</v>
      </c>
      <c r="L511" s="15">
        <v>0</v>
      </c>
      <c r="M511" s="9">
        <f>'форма 1'!O511</f>
        <v>8422576.5</v>
      </c>
      <c r="N511" s="11">
        <f t="shared" ref="N511:N563" si="72">M511</f>
        <v>8422576.5</v>
      </c>
    </row>
    <row r="512" spans="1:14" s="4" customFormat="1" ht="14.25" hidden="1" customHeight="1" x14ac:dyDescent="0.25">
      <c r="A512" s="12">
        <v>2</v>
      </c>
      <c r="B512" s="19" t="s">
        <v>565</v>
      </c>
      <c r="C512" s="3">
        <f>'форма 1'!I512</f>
        <v>3792</v>
      </c>
      <c r="D512" s="13">
        <f>'форма 1'!N512</f>
        <v>73</v>
      </c>
      <c r="E512" s="14">
        <v>0</v>
      </c>
      <c r="F512" s="14">
        <v>0</v>
      </c>
      <c r="G512" s="14">
        <v>0</v>
      </c>
      <c r="H512" s="14">
        <v>1</v>
      </c>
      <c r="I512" s="8">
        <v>1</v>
      </c>
      <c r="J512" s="15">
        <v>0</v>
      </c>
      <c r="K512" s="15">
        <v>0</v>
      </c>
      <c r="L512" s="15">
        <v>0</v>
      </c>
      <c r="M512" s="9">
        <f>'форма 1'!O512</f>
        <v>9637082.4000000004</v>
      </c>
      <c r="N512" s="11">
        <f t="shared" si="72"/>
        <v>9637082.4000000004</v>
      </c>
    </row>
    <row r="513" spans="1:14" s="4" customFormat="1" ht="14.25" hidden="1" customHeight="1" x14ac:dyDescent="0.25">
      <c r="A513" s="12">
        <v>3</v>
      </c>
      <c r="B513" s="19" t="s">
        <v>566</v>
      </c>
      <c r="C513" s="3">
        <f>'форма 1'!I513</f>
        <v>1003.2</v>
      </c>
      <c r="D513" s="13">
        <f>'форма 1'!N513</f>
        <v>45</v>
      </c>
      <c r="E513" s="14">
        <v>0</v>
      </c>
      <c r="F513" s="14">
        <v>0</v>
      </c>
      <c r="G513" s="14">
        <v>0</v>
      </c>
      <c r="H513" s="14">
        <v>1</v>
      </c>
      <c r="I513" s="8">
        <v>1</v>
      </c>
      <c r="J513" s="15">
        <v>0</v>
      </c>
      <c r="K513" s="15">
        <v>0</v>
      </c>
      <c r="L513" s="15">
        <v>0</v>
      </c>
      <c r="M513" s="9">
        <f>'форма 1'!O513</f>
        <v>6440659</v>
      </c>
      <c r="N513" s="11">
        <f t="shared" si="72"/>
        <v>6440659</v>
      </c>
    </row>
    <row r="514" spans="1:14" s="4" customFormat="1" ht="14.25" hidden="1" customHeight="1" x14ac:dyDescent="0.25">
      <c r="A514" s="12">
        <v>4</v>
      </c>
      <c r="B514" s="19" t="s">
        <v>602</v>
      </c>
      <c r="C514" s="3">
        <f>'форма 1'!I514</f>
        <v>4187</v>
      </c>
      <c r="D514" s="13">
        <f>'форма 1'!N514</f>
        <v>89</v>
      </c>
      <c r="E514" s="14">
        <v>0</v>
      </c>
      <c r="F514" s="14">
        <v>0</v>
      </c>
      <c r="G514" s="14">
        <v>0</v>
      </c>
      <c r="H514" s="14">
        <v>1</v>
      </c>
      <c r="I514" s="8">
        <v>1</v>
      </c>
      <c r="J514" s="15">
        <v>0</v>
      </c>
      <c r="K514" s="15">
        <v>0</v>
      </c>
      <c r="L514" s="15">
        <v>0</v>
      </c>
      <c r="M514" s="9">
        <f>'форма 1'!O514</f>
        <v>497495.8</v>
      </c>
      <c r="N514" s="11">
        <f t="shared" si="72"/>
        <v>497495.8</v>
      </c>
    </row>
    <row r="515" spans="1:14" s="4" customFormat="1" ht="14.25" hidden="1" customHeight="1" x14ac:dyDescent="0.25">
      <c r="A515" s="12">
        <v>5</v>
      </c>
      <c r="B515" s="19" t="s">
        <v>567</v>
      </c>
      <c r="C515" s="3">
        <f>'форма 1'!I515</f>
        <v>4279</v>
      </c>
      <c r="D515" s="13">
        <f>'форма 1'!N515</f>
        <v>103</v>
      </c>
      <c r="E515" s="14">
        <v>0</v>
      </c>
      <c r="F515" s="14">
        <v>0</v>
      </c>
      <c r="G515" s="14">
        <v>0</v>
      </c>
      <c r="H515" s="14">
        <v>1</v>
      </c>
      <c r="I515" s="8">
        <v>1</v>
      </c>
      <c r="J515" s="15">
        <v>0</v>
      </c>
      <c r="K515" s="15">
        <v>0</v>
      </c>
      <c r="L515" s="15">
        <v>0</v>
      </c>
      <c r="M515" s="9">
        <f>'форма 1'!O515</f>
        <v>1939468.8</v>
      </c>
      <c r="N515" s="11">
        <f t="shared" si="72"/>
        <v>1939468.8</v>
      </c>
    </row>
    <row r="516" spans="1:14" s="4" customFormat="1" ht="14.25" hidden="1" customHeight="1" x14ac:dyDescent="0.25">
      <c r="A516" s="12">
        <v>6</v>
      </c>
      <c r="B516" s="19" t="s">
        <v>603</v>
      </c>
      <c r="C516" s="3">
        <f>'форма 1'!I516</f>
        <v>3776</v>
      </c>
      <c r="D516" s="13">
        <f>'форма 1'!N516</f>
        <v>78</v>
      </c>
      <c r="E516" s="14">
        <v>0</v>
      </c>
      <c r="F516" s="14">
        <v>0</v>
      </c>
      <c r="G516" s="14">
        <v>0</v>
      </c>
      <c r="H516" s="14">
        <v>1</v>
      </c>
      <c r="I516" s="8">
        <v>1</v>
      </c>
      <c r="J516" s="15">
        <v>0</v>
      </c>
      <c r="K516" s="15">
        <v>0</v>
      </c>
      <c r="L516" s="15">
        <v>0</v>
      </c>
      <c r="M516" s="9">
        <f>'форма 1'!O516</f>
        <v>429216.2</v>
      </c>
      <c r="N516" s="11">
        <f t="shared" si="72"/>
        <v>429216.2</v>
      </c>
    </row>
    <row r="517" spans="1:14" s="4" customFormat="1" ht="14.25" hidden="1" customHeight="1" x14ac:dyDescent="0.25">
      <c r="A517" s="12">
        <v>7</v>
      </c>
      <c r="B517" s="19" t="s">
        <v>604</v>
      </c>
      <c r="C517" s="3">
        <f>'форма 1'!I517</f>
        <v>3795</v>
      </c>
      <c r="D517" s="13">
        <f>'форма 1'!N517</f>
        <v>89</v>
      </c>
      <c r="E517" s="14">
        <v>0</v>
      </c>
      <c r="F517" s="14">
        <v>0</v>
      </c>
      <c r="G517" s="14">
        <v>0</v>
      </c>
      <c r="H517" s="14">
        <v>1</v>
      </c>
      <c r="I517" s="8">
        <v>1</v>
      </c>
      <c r="J517" s="15">
        <v>0</v>
      </c>
      <c r="K517" s="15">
        <v>0</v>
      </c>
      <c r="L517" s="15">
        <v>0</v>
      </c>
      <c r="M517" s="9">
        <f>'форма 1'!O517</f>
        <v>431769.3</v>
      </c>
      <c r="N517" s="11">
        <f t="shared" si="72"/>
        <v>431769.3</v>
      </c>
    </row>
    <row r="518" spans="1:14" s="4" customFormat="1" ht="14.25" hidden="1" customHeight="1" x14ac:dyDescent="0.25">
      <c r="A518" s="12">
        <v>8</v>
      </c>
      <c r="B518" s="19" t="s">
        <v>605</v>
      </c>
      <c r="C518" s="3">
        <f>'форма 1'!I518</f>
        <v>5158</v>
      </c>
      <c r="D518" s="13">
        <f>'форма 1'!N518</f>
        <v>114</v>
      </c>
      <c r="E518" s="14">
        <v>0</v>
      </c>
      <c r="F518" s="14">
        <v>0</v>
      </c>
      <c r="G518" s="14">
        <v>0</v>
      </c>
      <c r="H518" s="14">
        <v>1</v>
      </c>
      <c r="I518" s="8">
        <v>1</v>
      </c>
      <c r="J518" s="15">
        <v>0</v>
      </c>
      <c r="K518" s="15">
        <v>0</v>
      </c>
      <c r="L518" s="15">
        <v>0</v>
      </c>
      <c r="M518" s="9">
        <f>'форма 1'!O518</f>
        <v>618103.4</v>
      </c>
      <c r="N518" s="11">
        <f t="shared" si="72"/>
        <v>618103.4</v>
      </c>
    </row>
    <row r="519" spans="1:14" s="4" customFormat="1" ht="14.25" hidden="1" customHeight="1" x14ac:dyDescent="0.25">
      <c r="A519" s="12">
        <v>9</v>
      </c>
      <c r="B519" s="19" t="s">
        <v>568</v>
      </c>
      <c r="C519" s="3">
        <f>'форма 1'!I519</f>
        <v>5170</v>
      </c>
      <c r="D519" s="13">
        <f>'форма 1'!N519</f>
        <v>114</v>
      </c>
      <c r="E519" s="14">
        <v>0</v>
      </c>
      <c r="F519" s="14">
        <v>0</v>
      </c>
      <c r="G519" s="14">
        <v>0</v>
      </c>
      <c r="H519" s="14">
        <v>1</v>
      </c>
      <c r="I519" s="8">
        <v>1</v>
      </c>
      <c r="J519" s="15">
        <v>0</v>
      </c>
      <c r="K519" s="15">
        <v>0</v>
      </c>
      <c r="L519" s="15">
        <v>0</v>
      </c>
      <c r="M519" s="9">
        <f>'форма 1'!O519</f>
        <v>4227145.2</v>
      </c>
      <c r="N519" s="11">
        <f t="shared" si="72"/>
        <v>4227145.2</v>
      </c>
    </row>
    <row r="520" spans="1:14" s="4" customFormat="1" ht="14.25" hidden="1" customHeight="1" x14ac:dyDescent="0.25">
      <c r="A520" s="12">
        <v>10</v>
      </c>
      <c r="B520" s="19" t="s">
        <v>569</v>
      </c>
      <c r="C520" s="3">
        <f>'форма 1'!I520</f>
        <v>1199</v>
      </c>
      <c r="D520" s="13">
        <f>'форма 1'!N520</f>
        <v>30</v>
      </c>
      <c r="E520" s="14">
        <v>0</v>
      </c>
      <c r="F520" s="14">
        <v>0</v>
      </c>
      <c r="G520" s="14">
        <v>0</v>
      </c>
      <c r="H520" s="14">
        <v>1</v>
      </c>
      <c r="I520" s="8">
        <v>1</v>
      </c>
      <c r="J520" s="15">
        <v>0</v>
      </c>
      <c r="K520" s="15">
        <v>0</v>
      </c>
      <c r="L520" s="15">
        <v>0</v>
      </c>
      <c r="M520" s="9">
        <f>'форма 1'!O520</f>
        <v>4659320.4000000004</v>
      </c>
      <c r="N520" s="11">
        <f t="shared" si="72"/>
        <v>4659320.4000000004</v>
      </c>
    </row>
    <row r="521" spans="1:14" s="4" customFormat="1" ht="14.25" hidden="1" customHeight="1" x14ac:dyDescent="0.25">
      <c r="A521" s="12">
        <v>11</v>
      </c>
      <c r="B521" s="19" t="s">
        <v>570</v>
      </c>
      <c r="C521" s="3">
        <f>'форма 1'!I521</f>
        <v>904.8</v>
      </c>
      <c r="D521" s="13">
        <f>'форма 1'!N521</f>
        <v>22</v>
      </c>
      <c r="E521" s="14">
        <v>0</v>
      </c>
      <c r="F521" s="14">
        <v>0</v>
      </c>
      <c r="G521" s="14">
        <v>0</v>
      </c>
      <c r="H521" s="14">
        <v>1</v>
      </c>
      <c r="I521" s="8">
        <v>1</v>
      </c>
      <c r="J521" s="15">
        <v>0</v>
      </c>
      <c r="K521" s="15">
        <v>0</v>
      </c>
      <c r="L521" s="15">
        <v>0</v>
      </c>
      <c r="M521" s="9">
        <f>'форма 1'!O521</f>
        <v>3725901.8</v>
      </c>
      <c r="N521" s="11">
        <f t="shared" si="72"/>
        <v>3725901.8</v>
      </c>
    </row>
    <row r="522" spans="1:14" s="4" customFormat="1" ht="14.25" hidden="1" customHeight="1" x14ac:dyDescent="0.25">
      <c r="A522" s="12">
        <v>12</v>
      </c>
      <c r="B522" s="19" t="s">
        <v>571</v>
      </c>
      <c r="C522" s="3">
        <f>'форма 1'!I522</f>
        <v>1014.2</v>
      </c>
      <c r="D522" s="13">
        <f>'форма 1'!N522</f>
        <v>22</v>
      </c>
      <c r="E522" s="14">
        <v>0</v>
      </c>
      <c r="F522" s="14">
        <v>0</v>
      </c>
      <c r="G522" s="14">
        <v>0</v>
      </c>
      <c r="H522" s="14">
        <v>1</v>
      </c>
      <c r="I522" s="8">
        <v>1</v>
      </c>
      <c r="J522" s="15">
        <v>0</v>
      </c>
      <c r="K522" s="15">
        <v>0</v>
      </c>
      <c r="L522" s="15">
        <v>0</v>
      </c>
      <c r="M522" s="9">
        <f>'форма 1'!O522</f>
        <v>3542185.8</v>
      </c>
      <c r="N522" s="11">
        <f t="shared" si="72"/>
        <v>3542185.8</v>
      </c>
    </row>
    <row r="523" spans="1:14" s="4" customFormat="1" ht="14.25" hidden="1" customHeight="1" x14ac:dyDescent="0.25">
      <c r="A523" s="12">
        <v>13</v>
      </c>
      <c r="B523" s="19" t="s">
        <v>572</v>
      </c>
      <c r="C523" s="3">
        <f>'форма 1'!I523</f>
        <v>1764.35</v>
      </c>
      <c r="D523" s="13">
        <f>'форма 1'!N523</f>
        <v>25</v>
      </c>
      <c r="E523" s="14">
        <v>0</v>
      </c>
      <c r="F523" s="14">
        <v>0</v>
      </c>
      <c r="G523" s="14">
        <v>0</v>
      </c>
      <c r="H523" s="14">
        <v>1</v>
      </c>
      <c r="I523" s="8">
        <v>1</v>
      </c>
      <c r="J523" s="15">
        <v>0</v>
      </c>
      <c r="K523" s="15">
        <v>0</v>
      </c>
      <c r="L523" s="15">
        <v>0</v>
      </c>
      <c r="M523" s="9">
        <f>'форма 1'!O523</f>
        <v>549775.44999999995</v>
      </c>
      <c r="N523" s="11">
        <f t="shared" si="72"/>
        <v>549775.44999999995</v>
      </c>
    </row>
    <row r="524" spans="1:14" s="4" customFormat="1" ht="14.25" hidden="1" customHeight="1" x14ac:dyDescent="0.25">
      <c r="A524" s="12">
        <v>14</v>
      </c>
      <c r="B524" s="19" t="s">
        <v>573</v>
      </c>
      <c r="C524" s="3">
        <f>'форма 1'!I524</f>
        <v>1251.5999999999999</v>
      </c>
      <c r="D524" s="13">
        <f>'форма 1'!N524</f>
        <v>26</v>
      </c>
      <c r="E524" s="14">
        <v>0</v>
      </c>
      <c r="F524" s="14">
        <v>0</v>
      </c>
      <c r="G524" s="14">
        <v>0</v>
      </c>
      <c r="H524" s="14">
        <v>1</v>
      </c>
      <c r="I524" s="8">
        <v>1</v>
      </c>
      <c r="J524" s="15">
        <v>0</v>
      </c>
      <c r="K524" s="15">
        <v>0</v>
      </c>
      <c r="L524" s="15">
        <v>0</v>
      </c>
      <c r="M524" s="9">
        <f>'форма 1'!O524</f>
        <v>3779603.4</v>
      </c>
      <c r="N524" s="11">
        <f t="shared" si="72"/>
        <v>3779603.4</v>
      </c>
    </row>
    <row r="525" spans="1:14" s="4" customFormat="1" ht="14.25" hidden="1" customHeight="1" x14ac:dyDescent="0.25">
      <c r="A525" s="12">
        <v>15</v>
      </c>
      <c r="B525" s="19" t="s">
        <v>574</v>
      </c>
      <c r="C525" s="3">
        <f>'форма 1'!I525</f>
        <v>1695.18</v>
      </c>
      <c r="D525" s="13">
        <f>'форма 1'!N525</f>
        <v>25</v>
      </c>
      <c r="E525" s="14">
        <v>0</v>
      </c>
      <c r="F525" s="14">
        <v>0</v>
      </c>
      <c r="G525" s="14">
        <v>0</v>
      </c>
      <c r="H525" s="14">
        <v>1</v>
      </c>
      <c r="I525" s="8">
        <v>1</v>
      </c>
      <c r="J525" s="15">
        <v>0</v>
      </c>
      <c r="K525" s="15">
        <v>0</v>
      </c>
      <c r="L525" s="15">
        <v>0</v>
      </c>
      <c r="M525" s="9">
        <f>'форма 1'!O525</f>
        <v>4232675.32</v>
      </c>
      <c r="N525" s="11">
        <f t="shared" si="72"/>
        <v>4232675.32</v>
      </c>
    </row>
    <row r="526" spans="1:14" s="4" customFormat="1" ht="14.25" hidden="1" customHeight="1" x14ac:dyDescent="0.25">
      <c r="A526" s="12">
        <v>16</v>
      </c>
      <c r="B526" s="19" t="s">
        <v>575</v>
      </c>
      <c r="C526" s="3">
        <f>'форма 1'!I526</f>
        <v>1528.2</v>
      </c>
      <c r="D526" s="13">
        <f>'форма 1'!N526</f>
        <v>61</v>
      </c>
      <c r="E526" s="14">
        <v>0</v>
      </c>
      <c r="F526" s="14">
        <v>0</v>
      </c>
      <c r="G526" s="14">
        <v>0</v>
      </c>
      <c r="H526" s="14">
        <v>1</v>
      </c>
      <c r="I526" s="8">
        <v>1</v>
      </c>
      <c r="J526" s="15">
        <v>0</v>
      </c>
      <c r="K526" s="15">
        <v>0</v>
      </c>
      <c r="L526" s="15">
        <v>0</v>
      </c>
      <c r="M526" s="9">
        <f>'форма 1'!O526</f>
        <v>6269661.7999999998</v>
      </c>
      <c r="N526" s="11">
        <f t="shared" si="72"/>
        <v>6269661.7999999998</v>
      </c>
    </row>
    <row r="527" spans="1:14" s="4" customFormat="1" ht="14.25" hidden="1" customHeight="1" x14ac:dyDescent="0.25">
      <c r="A527" s="12">
        <v>17</v>
      </c>
      <c r="B527" s="19" t="s">
        <v>576</v>
      </c>
      <c r="C527" s="3">
        <f>'форма 1'!I527</f>
        <v>1237.5999999999999</v>
      </c>
      <c r="D527" s="13">
        <f>'форма 1'!N527</f>
        <v>25</v>
      </c>
      <c r="E527" s="14">
        <v>0</v>
      </c>
      <c r="F527" s="14">
        <v>0</v>
      </c>
      <c r="G527" s="14">
        <v>0</v>
      </c>
      <c r="H527" s="14">
        <v>1</v>
      </c>
      <c r="I527" s="8">
        <v>1</v>
      </c>
      <c r="J527" s="15">
        <v>0</v>
      </c>
      <c r="K527" s="15">
        <v>0</v>
      </c>
      <c r="L527" s="15">
        <v>0</v>
      </c>
      <c r="M527" s="9">
        <f>'форма 1'!O527</f>
        <v>3744273.4</v>
      </c>
      <c r="N527" s="11">
        <f t="shared" si="72"/>
        <v>3744273.4</v>
      </c>
    </row>
    <row r="528" spans="1:14" s="4" customFormat="1" ht="14.25" hidden="1" customHeight="1" x14ac:dyDescent="0.25">
      <c r="A528" s="12">
        <v>18</v>
      </c>
      <c r="B528" s="19" t="s">
        <v>577</v>
      </c>
      <c r="C528" s="3">
        <f>'форма 1'!I528</f>
        <v>6557</v>
      </c>
      <c r="D528" s="13">
        <f>'форма 1'!N528</f>
        <v>221</v>
      </c>
      <c r="E528" s="14">
        <v>0</v>
      </c>
      <c r="F528" s="14">
        <v>0</v>
      </c>
      <c r="G528" s="14">
        <v>0</v>
      </c>
      <c r="H528" s="14">
        <v>1</v>
      </c>
      <c r="I528" s="8">
        <v>1</v>
      </c>
      <c r="J528" s="15">
        <v>0</v>
      </c>
      <c r="K528" s="15">
        <v>0</v>
      </c>
      <c r="L528" s="15">
        <v>0</v>
      </c>
      <c r="M528" s="9">
        <f>'форма 1'!O528</f>
        <v>1120817.6000000001</v>
      </c>
      <c r="N528" s="11">
        <f t="shared" si="72"/>
        <v>1120817.6000000001</v>
      </c>
    </row>
    <row r="529" spans="1:14" s="4" customFormat="1" ht="14.25" hidden="1" customHeight="1" x14ac:dyDescent="0.25">
      <c r="A529" s="12">
        <v>19</v>
      </c>
      <c r="B529" s="19" t="s">
        <v>578</v>
      </c>
      <c r="C529" s="3">
        <f>'форма 1'!I529</f>
        <v>2337.1</v>
      </c>
      <c r="D529" s="13">
        <f>'форма 1'!N529</f>
        <v>67</v>
      </c>
      <c r="E529" s="14">
        <v>0</v>
      </c>
      <c r="F529" s="14">
        <v>0</v>
      </c>
      <c r="G529" s="14">
        <v>0</v>
      </c>
      <c r="H529" s="14">
        <v>1</v>
      </c>
      <c r="I529" s="8">
        <v>1</v>
      </c>
      <c r="J529" s="15">
        <v>0</v>
      </c>
      <c r="K529" s="15">
        <v>0</v>
      </c>
      <c r="L529" s="15">
        <v>0</v>
      </c>
      <c r="M529" s="9">
        <f>'форма 1'!O529</f>
        <v>10177492.800000001</v>
      </c>
      <c r="N529" s="11">
        <f t="shared" si="72"/>
        <v>10177492.800000001</v>
      </c>
    </row>
    <row r="530" spans="1:14" s="4" customFormat="1" ht="14.25" hidden="1" customHeight="1" x14ac:dyDescent="0.25">
      <c r="A530" s="12">
        <v>20</v>
      </c>
      <c r="B530" s="19" t="s">
        <v>579</v>
      </c>
      <c r="C530" s="3">
        <f>'форма 1'!I530</f>
        <v>2576.3000000000002</v>
      </c>
      <c r="D530" s="13">
        <f>'форма 1'!N530</f>
        <v>91</v>
      </c>
      <c r="E530" s="14">
        <v>0</v>
      </c>
      <c r="F530" s="14">
        <v>0</v>
      </c>
      <c r="G530" s="14">
        <v>0</v>
      </c>
      <c r="H530" s="14">
        <v>1</v>
      </c>
      <c r="I530" s="8">
        <v>1</v>
      </c>
      <c r="J530" s="15">
        <v>0</v>
      </c>
      <c r="K530" s="15">
        <v>0</v>
      </c>
      <c r="L530" s="15">
        <v>0</v>
      </c>
      <c r="M530" s="9">
        <f>'форма 1'!O530</f>
        <v>11088578.4</v>
      </c>
      <c r="N530" s="11">
        <f t="shared" si="72"/>
        <v>11088578.4</v>
      </c>
    </row>
    <row r="531" spans="1:14" s="4" customFormat="1" ht="14.25" hidden="1" customHeight="1" x14ac:dyDescent="0.25">
      <c r="A531" s="12">
        <v>21</v>
      </c>
      <c r="B531" s="19" t="s">
        <v>580</v>
      </c>
      <c r="C531" s="3">
        <f>'форма 1'!I531</f>
        <v>2850.4</v>
      </c>
      <c r="D531" s="13">
        <f>'форма 1'!N531</f>
        <v>115</v>
      </c>
      <c r="E531" s="14">
        <v>0</v>
      </c>
      <c r="F531" s="14">
        <v>0</v>
      </c>
      <c r="G531" s="14">
        <v>0</v>
      </c>
      <c r="H531" s="14">
        <v>1</v>
      </c>
      <c r="I531" s="8">
        <v>1</v>
      </c>
      <c r="J531" s="15">
        <v>0</v>
      </c>
      <c r="K531" s="15">
        <v>0</v>
      </c>
      <c r="L531" s="15">
        <v>0</v>
      </c>
      <c r="M531" s="9">
        <f>'форма 1'!O531</f>
        <v>3745034.4</v>
      </c>
      <c r="N531" s="11">
        <f t="shared" si="72"/>
        <v>3745034.4</v>
      </c>
    </row>
    <row r="532" spans="1:14" s="4" customFormat="1" ht="14.25" hidden="1" customHeight="1" x14ac:dyDescent="0.25">
      <c r="A532" s="12">
        <v>22</v>
      </c>
      <c r="B532" s="19" t="s">
        <v>583</v>
      </c>
      <c r="C532" s="3">
        <f>'форма 1'!I532</f>
        <v>2235.6999999999998</v>
      </c>
      <c r="D532" s="13">
        <f>'форма 1'!N532</f>
        <v>79</v>
      </c>
      <c r="E532" s="14">
        <v>0</v>
      </c>
      <c r="F532" s="14">
        <v>0</v>
      </c>
      <c r="G532" s="14">
        <v>0</v>
      </c>
      <c r="H532" s="14">
        <v>1</v>
      </c>
      <c r="I532" s="8">
        <v>1</v>
      </c>
      <c r="J532" s="15">
        <v>0</v>
      </c>
      <c r="K532" s="15">
        <v>0</v>
      </c>
      <c r="L532" s="15">
        <v>0</v>
      </c>
      <c r="M532" s="9">
        <f>'форма 1'!O532</f>
        <v>9755282.4000000004</v>
      </c>
      <c r="N532" s="11">
        <f t="shared" si="72"/>
        <v>9755282.4000000004</v>
      </c>
    </row>
    <row r="533" spans="1:14" s="4" customFormat="1" ht="14.25" hidden="1" customHeight="1" x14ac:dyDescent="0.25">
      <c r="A533" s="12">
        <v>23</v>
      </c>
      <c r="B533" s="19" t="s">
        <v>582</v>
      </c>
      <c r="C533" s="3">
        <f>'форма 1'!I533</f>
        <v>1693</v>
      </c>
      <c r="D533" s="13">
        <f>'форма 1'!N533</f>
        <v>53</v>
      </c>
      <c r="E533" s="14">
        <v>0</v>
      </c>
      <c r="F533" s="14">
        <v>0</v>
      </c>
      <c r="G533" s="14">
        <v>0</v>
      </c>
      <c r="H533" s="14">
        <v>1</v>
      </c>
      <c r="I533" s="8">
        <v>1</v>
      </c>
      <c r="J533" s="15">
        <v>0</v>
      </c>
      <c r="K533" s="15">
        <v>0</v>
      </c>
      <c r="L533" s="15">
        <v>0</v>
      </c>
      <c r="M533" s="9">
        <f>'форма 1'!O533</f>
        <v>1401563.5</v>
      </c>
      <c r="N533" s="11">
        <f t="shared" si="72"/>
        <v>1401563.5</v>
      </c>
    </row>
    <row r="534" spans="1:14" s="4" customFormat="1" ht="14.25" hidden="1" customHeight="1" x14ac:dyDescent="0.25">
      <c r="A534" s="12">
        <v>24</v>
      </c>
      <c r="B534" s="19" t="s">
        <v>584</v>
      </c>
      <c r="C534" s="3">
        <f>'форма 1'!I534</f>
        <v>2282.1</v>
      </c>
      <c r="D534" s="13">
        <f>'форма 1'!N534</f>
        <v>73</v>
      </c>
      <c r="E534" s="14">
        <v>0</v>
      </c>
      <c r="F534" s="14">
        <v>0</v>
      </c>
      <c r="G534" s="14">
        <v>0</v>
      </c>
      <c r="H534" s="14">
        <v>1</v>
      </c>
      <c r="I534" s="8">
        <v>1</v>
      </c>
      <c r="J534" s="15">
        <v>0</v>
      </c>
      <c r="K534" s="15">
        <v>0</v>
      </c>
      <c r="L534" s="15">
        <v>0</v>
      </c>
      <c r="M534" s="9">
        <f>'форма 1'!O534</f>
        <v>1891463.3</v>
      </c>
      <c r="N534" s="11">
        <f t="shared" si="72"/>
        <v>1891463.3</v>
      </c>
    </row>
    <row r="535" spans="1:14" s="4" customFormat="1" ht="14.25" hidden="1" customHeight="1" x14ac:dyDescent="0.25">
      <c r="A535" s="12">
        <v>25</v>
      </c>
      <c r="B535" s="19" t="s">
        <v>606</v>
      </c>
      <c r="C535" s="3">
        <f>'форма 1'!I535</f>
        <v>928.7</v>
      </c>
      <c r="D535" s="13">
        <f>'форма 1'!N535</f>
        <v>25</v>
      </c>
      <c r="E535" s="14">
        <v>0</v>
      </c>
      <c r="F535" s="14">
        <v>0</v>
      </c>
      <c r="G535" s="14">
        <v>0</v>
      </c>
      <c r="H535" s="14">
        <v>1</v>
      </c>
      <c r="I535" s="8">
        <v>1</v>
      </c>
      <c r="J535" s="15">
        <v>0</v>
      </c>
      <c r="K535" s="15">
        <v>0</v>
      </c>
      <c r="L535" s="15">
        <v>0</v>
      </c>
      <c r="M535" s="9">
        <f>'форма 1'!O535</f>
        <v>137845.79999999999</v>
      </c>
      <c r="N535" s="11">
        <f t="shared" si="72"/>
        <v>137845.79999999999</v>
      </c>
    </row>
    <row r="536" spans="1:14" s="4" customFormat="1" ht="14.25" hidden="1" customHeight="1" x14ac:dyDescent="0.25">
      <c r="A536" s="12">
        <v>26</v>
      </c>
      <c r="B536" s="19" t="s">
        <v>585</v>
      </c>
      <c r="C536" s="3">
        <f>'форма 1'!I536</f>
        <v>946.7</v>
      </c>
      <c r="D536" s="13">
        <f>'форма 1'!N536</f>
        <v>20</v>
      </c>
      <c r="E536" s="14">
        <v>0</v>
      </c>
      <c r="F536" s="14">
        <v>0</v>
      </c>
      <c r="G536" s="14">
        <v>0</v>
      </c>
      <c r="H536" s="14">
        <v>1</v>
      </c>
      <c r="I536" s="8">
        <v>1</v>
      </c>
      <c r="J536" s="15">
        <v>0</v>
      </c>
      <c r="K536" s="15">
        <v>0</v>
      </c>
      <c r="L536" s="15">
        <v>0</v>
      </c>
      <c r="M536" s="9">
        <f>'форма 1'!O536</f>
        <v>746397</v>
      </c>
      <c r="N536" s="11">
        <f t="shared" si="72"/>
        <v>746397</v>
      </c>
    </row>
    <row r="537" spans="1:14" s="4" customFormat="1" ht="14.25" hidden="1" customHeight="1" x14ac:dyDescent="0.25">
      <c r="A537" s="12">
        <v>27</v>
      </c>
      <c r="B537" s="19" t="s">
        <v>607</v>
      </c>
      <c r="C537" s="3">
        <f>'форма 1'!I537</f>
        <v>955.7</v>
      </c>
      <c r="D537" s="13">
        <f>'форма 1'!N537</f>
        <v>23</v>
      </c>
      <c r="E537" s="14">
        <v>0</v>
      </c>
      <c r="F537" s="14">
        <v>0</v>
      </c>
      <c r="G537" s="14">
        <v>0</v>
      </c>
      <c r="H537" s="14">
        <v>1</v>
      </c>
      <c r="I537" s="8">
        <v>1</v>
      </c>
      <c r="J537" s="15">
        <v>0</v>
      </c>
      <c r="K537" s="15">
        <v>0</v>
      </c>
      <c r="L537" s="15">
        <v>0</v>
      </c>
      <c r="M537" s="9">
        <f>'форма 1'!O537</f>
        <v>133705.60000000001</v>
      </c>
      <c r="N537" s="11">
        <f t="shared" si="72"/>
        <v>133705.60000000001</v>
      </c>
    </row>
    <row r="538" spans="1:14" s="4" customFormat="1" ht="14.25" hidden="1" customHeight="1" x14ac:dyDescent="0.25">
      <c r="A538" s="12">
        <v>28</v>
      </c>
      <c r="B538" s="19" t="s">
        <v>608</v>
      </c>
      <c r="C538" s="3">
        <f>'форма 1'!I538</f>
        <v>950.8</v>
      </c>
      <c r="D538" s="13">
        <f>'форма 1'!N538</f>
        <v>21</v>
      </c>
      <c r="E538" s="14">
        <v>0</v>
      </c>
      <c r="F538" s="14">
        <v>0</v>
      </c>
      <c r="G538" s="14">
        <v>0</v>
      </c>
      <c r="H538" s="14">
        <v>1</v>
      </c>
      <c r="I538" s="8">
        <v>1</v>
      </c>
      <c r="J538" s="15">
        <v>0</v>
      </c>
      <c r="K538" s="15">
        <v>0</v>
      </c>
      <c r="L538" s="15">
        <v>0</v>
      </c>
      <c r="M538" s="9">
        <f>'форма 1'!O538</f>
        <v>132308.6</v>
      </c>
      <c r="N538" s="11">
        <f t="shared" si="72"/>
        <v>132308.6</v>
      </c>
    </row>
    <row r="539" spans="1:14" s="4" customFormat="1" ht="14.25" hidden="1" customHeight="1" x14ac:dyDescent="0.25">
      <c r="A539" s="12">
        <v>29</v>
      </c>
      <c r="B539" s="19" t="s">
        <v>609</v>
      </c>
      <c r="C539" s="3">
        <f>'форма 1'!I539</f>
        <v>1600.5</v>
      </c>
      <c r="D539" s="13">
        <f>'форма 1'!N539</f>
        <v>65</v>
      </c>
      <c r="E539" s="14">
        <v>0</v>
      </c>
      <c r="F539" s="14">
        <v>0</v>
      </c>
      <c r="G539" s="14">
        <v>0</v>
      </c>
      <c r="H539" s="14">
        <v>1</v>
      </c>
      <c r="I539" s="8">
        <v>1</v>
      </c>
      <c r="J539" s="15">
        <v>0</v>
      </c>
      <c r="K539" s="15">
        <v>0</v>
      </c>
      <c r="L539" s="15">
        <v>0</v>
      </c>
      <c r="M539" s="9">
        <f>'форма 1'!O539</f>
        <v>327264</v>
      </c>
      <c r="N539" s="11">
        <f t="shared" si="72"/>
        <v>327264</v>
      </c>
    </row>
    <row r="540" spans="1:14" s="4" customFormat="1" ht="14.25" hidden="1" customHeight="1" x14ac:dyDescent="0.25">
      <c r="A540" s="12">
        <v>30</v>
      </c>
      <c r="B540" s="19" t="s">
        <v>610</v>
      </c>
      <c r="C540" s="3">
        <f>'форма 1'!I540</f>
        <v>960.4</v>
      </c>
      <c r="D540" s="13">
        <f>'форма 1'!N540</f>
        <v>21</v>
      </c>
      <c r="E540" s="14">
        <v>0</v>
      </c>
      <c r="F540" s="14">
        <v>0</v>
      </c>
      <c r="G540" s="14">
        <v>0</v>
      </c>
      <c r="H540" s="14">
        <v>1</v>
      </c>
      <c r="I540" s="8">
        <v>1</v>
      </c>
      <c r="J540" s="15">
        <v>0</v>
      </c>
      <c r="K540" s="15">
        <v>0</v>
      </c>
      <c r="L540" s="15">
        <v>0</v>
      </c>
      <c r="M540" s="9">
        <f>'форма 1'!O540</f>
        <v>135356.6</v>
      </c>
      <c r="N540" s="11">
        <f t="shared" si="72"/>
        <v>135356.6</v>
      </c>
    </row>
    <row r="541" spans="1:14" s="4" customFormat="1" ht="14.25" hidden="1" customHeight="1" x14ac:dyDescent="0.25">
      <c r="A541" s="12">
        <v>31</v>
      </c>
      <c r="B541" s="19" t="s">
        <v>832</v>
      </c>
      <c r="C541" s="3">
        <f>'форма 1'!I541</f>
        <v>1600.5</v>
      </c>
      <c r="D541" s="13">
        <f>'форма 1'!N541</f>
        <v>51</v>
      </c>
      <c r="E541" s="14">
        <v>0</v>
      </c>
      <c r="F541" s="14">
        <v>0</v>
      </c>
      <c r="G541" s="14">
        <v>0</v>
      </c>
      <c r="H541" s="14">
        <v>1</v>
      </c>
      <c r="I541" s="8">
        <v>1</v>
      </c>
      <c r="J541" s="15">
        <v>0</v>
      </c>
      <c r="K541" s="15">
        <v>0</v>
      </c>
      <c r="L541" s="15">
        <v>0</v>
      </c>
      <c r="M541" s="9">
        <f>'форма 1'!O541</f>
        <v>6959616</v>
      </c>
      <c r="N541" s="11">
        <f>M541</f>
        <v>6959616</v>
      </c>
    </row>
    <row r="542" spans="1:14" s="4" customFormat="1" ht="14.25" hidden="1" customHeight="1" x14ac:dyDescent="0.25">
      <c r="A542" s="12">
        <v>32</v>
      </c>
      <c r="B542" s="19" t="s">
        <v>611</v>
      </c>
      <c r="C542" s="3">
        <f>'форма 1'!I542</f>
        <v>1619.6</v>
      </c>
      <c r="D542" s="13">
        <f>'форма 1'!N542</f>
        <v>46</v>
      </c>
      <c r="E542" s="14">
        <v>0</v>
      </c>
      <c r="F542" s="14">
        <v>0</v>
      </c>
      <c r="G542" s="14">
        <v>0</v>
      </c>
      <c r="H542" s="14">
        <v>1</v>
      </c>
      <c r="I542" s="8">
        <v>1</v>
      </c>
      <c r="J542" s="15">
        <v>0</v>
      </c>
      <c r="K542" s="15">
        <v>0</v>
      </c>
      <c r="L542" s="15">
        <v>0</v>
      </c>
      <c r="M542" s="9">
        <f>'форма 1'!O542</f>
        <v>224663</v>
      </c>
      <c r="N542" s="11">
        <f t="shared" si="72"/>
        <v>224663</v>
      </c>
    </row>
    <row r="543" spans="1:14" s="4" customFormat="1" ht="14.25" hidden="1" customHeight="1" x14ac:dyDescent="0.25">
      <c r="A543" s="12">
        <v>33</v>
      </c>
      <c r="B543" s="19" t="s">
        <v>590</v>
      </c>
      <c r="C543" s="3">
        <f>'форма 1'!I543</f>
        <v>964.5</v>
      </c>
      <c r="D543" s="13">
        <f>'форма 1'!N543</f>
        <v>30</v>
      </c>
      <c r="E543" s="14">
        <v>0</v>
      </c>
      <c r="F543" s="14">
        <v>0</v>
      </c>
      <c r="G543" s="14">
        <v>0</v>
      </c>
      <c r="H543" s="14">
        <v>1</v>
      </c>
      <c r="I543" s="8">
        <v>1</v>
      </c>
      <c r="J543" s="15">
        <v>0</v>
      </c>
      <c r="K543" s="15">
        <v>0</v>
      </c>
      <c r="L543" s="15">
        <v>0</v>
      </c>
      <c r="M543" s="9">
        <f>'форма 1'!O543</f>
        <v>1257761.3999999999</v>
      </c>
      <c r="N543" s="11">
        <f t="shared" si="72"/>
        <v>1257761.3999999999</v>
      </c>
    </row>
    <row r="544" spans="1:14" s="4" customFormat="1" ht="14.25" hidden="1" customHeight="1" x14ac:dyDescent="0.25">
      <c r="A544" s="12">
        <v>34</v>
      </c>
      <c r="B544" s="19" t="s">
        <v>612</v>
      </c>
      <c r="C544" s="3">
        <f>'форма 1'!I544</f>
        <v>977.4</v>
      </c>
      <c r="D544" s="13">
        <f>'форма 1'!N544</f>
        <v>37</v>
      </c>
      <c r="E544" s="14">
        <v>0</v>
      </c>
      <c r="F544" s="14">
        <v>0</v>
      </c>
      <c r="G544" s="14">
        <v>0</v>
      </c>
      <c r="H544" s="14">
        <v>1</v>
      </c>
      <c r="I544" s="8">
        <v>1</v>
      </c>
      <c r="J544" s="15">
        <v>0</v>
      </c>
      <c r="K544" s="15">
        <v>0</v>
      </c>
      <c r="L544" s="15">
        <v>0</v>
      </c>
      <c r="M544" s="9">
        <f>'форма 1'!O544</f>
        <v>226009.2</v>
      </c>
      <c r="N544" s="11">
        <f t="shared" si="72"/>
        <v>226009.2</v>
      </c>
    </row>
    <row r="545" spans="1:14" s="4" customFormat="1" ht="14.25" hidden="1" customHeight="1" x14ac:dyDescent="0.25">
      <c r="A545" s="12">
        <v>35</v>
      </c>
      <c r="B545" s="19" t="s">
        <v>591</v>
      </c>
      <c r="C545" s="3">
        <f>'форма 1'!I545</f>
        <v>1538</v>
      </c>
      <c r="D545" s="13">
        <f>'форма 1'!N545</f>
        <v>43</v>
      </c>
      <c r="E545" s="14">
        <v>0</v>
      </c>
      <c r="F545" s="14">
        <v>0</v>
      </c>
      <c r="G545" s="14">
        <v>0</v>
      </c>
      <c r="H545" s="14">
        <v>1</v>
      </c>
      <c r="I545" s="8">
        <v>1</v>
      </c>
      <c r="J545" s="15">
        <v>0</v>
      </c>
      <c r="K545" s="15">
        <v>0</v>
      </c>
      <c r="L545" s="15">
        <v>0</v>
      </c>
      <c r="M545" s="9">
        <f>'форма 1'!O545</f>
        <v>1289309.3999999999</v>
      </c>
      <c r="N545" s="11">
        <f t="shared" si="72"/>
        <v>1289309.3999999999</v>
      </c>
    </row>
    <row r="546" spans="1:14" s="4" customFormat="1" ht="14.25" hidden="1" customHeight="1" x14ac:dyDescent="0.25">
      <c r="A546" s="12">
        <v>36</v>
      </c>
      <c r="B546" s="19" t="s">
        <v>592</v>
      </c>
      <c r="C546" s="3">
        <f>'форма 1'!I546</f>
        <v>4033</v>
      </c>
      <c r="D546" s="13">
        <f>'форма 1'!N546</f>
        <v>110</v>
      </c>
      <c r="E546" s="14">
        <v>0</v>
      </c>
      <c r="F546" s="14">
        <v>0</v>
      </c>
      <c r="G546" s="14">
        <v>0</v>
      </c>
      <c r="H546" s="14">
        <v>1</v>
      </c>
      <c r="I546" s="8">
        <v>1</v>
      </c>
      <c r="J546" s="15">
        <v>0</v>
      </c>
      <c r="K546" s="15">
        <v>0</v>
      </c>
      <c r="L546" s="15">
        <v>0</v>
      </c>
      <c r="M546" s="9">
        <f>'форма 1'!O546</f>
        <v>11006784</v>
      </c>
      <c r="N546" s="11">
        <f t="shared" si="72"/>
        <v>11006784</v>
      </c>
    </row>
    <row r="547" spans="1:14" s="4" customFormat="1" ht="14.25" hidden="1" customHeight="1" x14ac:dyDescent="0.25">
      <c r="A547" s="12">
        <v>37</v>
      </c>
      <c r="B547" s="19" t="s">
        <v>593</v>
      </c>
      <c r="C547" s="3">
        <f>'форма 1'!I547</f>
        <v>4296</v>
      </c>
      <c r="D547" s="13">
        <f>'форма 1'!N547</f>
        <v>107</v>
      </c>
      <c r="E547" s="14">
        <v>0</v>
      </c>
      <c r="F547" s="14">
        <v>0</v>
      </c>
      <c r="G547" s="14">
        <v>0</v>
      </c>
      <c r="H547" s="14">
        <v>1</v>
      </c>
      <c r="I547" s="8">
        <v>1</v>
      </c>
      <c r="J547" s="15">
        <v>0</v>
      </c>
      <c r="K547" s="15">
        <v>0</v>
      </c>
      <c r="L547" s="15">
        <v>0</v>
      </c>
      <c r="M547" s="9">
        <f>'форма 1'!O547</f>
        <v>11110800</v>
      </c>
      <c r="N547" s="11">
        <f t="shared" si="72"/>
        <v>11110800</v>
      </c>
    </row>
    <row r="548" spans="1:14" s="4" customFormat="1" ht="14.25" hidden="1" customHeight="1" x14ac:dyDescent="0.25">
      <c r="A548" s="12">
        <v>38</v>
      </c>
      <c r="B548" s="19" t="s">
        <v>613</v>
      </c>
      <c r="C548" s="3">
        <f>'форма 1'!I548</f>
        <v>4156</v>
      </c>
      <c r="D548" s="13">
        <f>'форма 1'!N548</f>
        <v>98</v>
      </c>
      <c r="E548" s="14">
        <v>0</v>
      </c>
      <c r="F548" s="14">
        <v>0</v>
      </c>
      <c r="G548" s="14">
        <v>0</v>
      </c>
      <c r="H548" s="14">
        <v>1</v>
      </c>
      <c r="I548" s="8">
        <v>1</v>
      </c>
      <c r="J548" s="15">
        <v>0</v>
      </c>
      <c r="K548" s="15">
        <v>0</v>
      </c>
      <c r="L548" s="15">
        <v>0</v>
      </c>
      <c r="M548" s="9">
        <f>'форма 1'!O548</f>
        <v>489520</v>
      </c>
      <c r="N548" s="11">
        <f t="shared" si="72"/>
        <v>489520</v>
      </c>
    </row>
    <row r="549" spans="1:14" s="4" customFormat="1" ht="14.25" hidden="1" customHeight="1" x14ac:dyDescent="0.25">
      <c r="A549" s="12">
        <v>39</v>
      </c>
      <c r="B549" s="19" t="s">
        <v>614</v>
      </c>
      <c r="C549" s="3">
        <f>'форма 1'!I549</f>
        <v>5405</v>
      </c>
      <c r="D549" s="13">
        <f>'форма 1'!N549</f>
        <v>91</v>
      </c>
      <c r="E549" s="14">
        <v>0</v>
      </c>
      <c r="F549" s="14">
        <v>0</v>
      </c>
      <c r="G549" s="14">
        <v>0</v>
      </c>
      <c r="H549" s="14">
        <v>1</v>
      </c>
      <c r="I549" s="8">
        <v>1</v>
      </c>
      <c r="J549" s="15">
        <v>0</v>
      </c>
      <c r="K549" s="15">
        <v>0</v>
      </c>
      <c r="L549" s="15">
        <v>0</v>
      </c>
      <c r="M549" s="9">
        <f>'форма 1'!O549</f>
        <v>218573.8</v>
      </c>
      <c r="N549" s="11">
        <f t="shared" si="72"/>
        <v>218573.8</v>
      </c>
    </row>
    <row r="550" spans="1:14" s="4" customFormat="1" ht="14.25" hidden="1" customHeight="1" x14ac:dyDescent="0.25">
      <c r="A550" s="12">
        <v>40</v>
      </c>
      <c r="B550" s="19" t="s">
        <v>615</v>
      </c>
      <c r="C550" s="3">
        <f>'форма 1'!I550</f>
        <v>3388</v>
      </c>
      <c r="D550" s="13">
        <f>'форма 1'!N550</f>
        <v>90</v>
      </c>
      <c r="E550" s="14">
        <v>0</v>
      </c>
      <c r="F550" s="14">
        <v>0</v>
      </c>
      <c r="G550" s="14">
        <v>0</v>
      </c>
      <c r="H550" s="14">
        <v>1</v>
      </c>
      <c r="I550" s="8">
        <v>1</v>
      </c>
      <c r="J550" s="15">
        <v>0</v>
      </c>
      <c r="K550" s="15">
        <v>0</v>
      </c>
      <c r="L550" s="15">
        <v>0</v>
      </c>
      <c r="M550" s="9">
        <f>'форма 1'!O550</f>
        <v>425333.8</v>
      </c>
      <c r="N550" s="11">
        <f t="shared" si="72"/>
        <v>425333.8</v>
      </c>
    </row>
    <row r="551" spans="1:14" s="4" customFormat="1" ht="14.25" hidden="1" customHeight="1" x14ac:dyDescent="0.25">
      <c r="A551" s="12">
        <v>41</v>
      </c>
      <c r="B551" s="19" t="s">
        <v>594</v>
      </c>
      <c r="C551" s="3">
        <f>'форма 1'!I551</f>
        <v>882</v>
      </c>
      <c r="D551" s="13">
        <f>'форма 1'!N551</f>
        <v>33</v>
      </c>
      <c r="E551" s="14">
        <v>0</v>
      </c>
      <c r="F551" s="14">
        <v>0</v>
      </c>
      <c r="G551" s="14">
        <v>0</v>
      </c>
      <c r="H551" s="14">
        <v>1</v>
      </c>
      <c r="I551" s="8">
        <v>1</v>
      </c>
      <c r="J551" s="15">
        <v>0</v>
      </c>
      <c r="K551" s="15">
        <v>0</v>
      </c>
      <c r="L551" s="15">
        <v>0</v>
      </c>
      <c r="M551" s="9">
        <f>'форма 1'!O551</f>
        <v>3434076</v>
      </c>
      <c r="N551" s="11">
        <f t="shared" si="72"/>
        <v>3434076</v>
      </c>
    </row>
    <row r="552" spans="1:14" s="4" customFormat="1" ht="14.25" hidden="1" customHeight="1" x14ac:dyDescent="0.25">
      <c r="A552" s="12">
        <v>42</v>
      </c>
      <c r="B552" s="19" t="s">
        <v>616</v>
      </c>
      <c r="C552" s="3">
        <f>'форма 1'!I552</f>
        <v>898</v>
      </c>
      <c r="D552" s="13">
        <f>'форма 1'!N552</f>
        <v>27</v>
      </c>
      <c r="E552" s="14">
        <v>0</v>
      </c>
      <c r="F552" s="14">
        <v>0</v>
      </c>
      <c r="G552" s="14">
        <v>0</v>
      </c>
      <c r="H552" s="14">
        <v>1</v>
      </c>
      <c r="I552" s="8">
        <v>1</v>
      </c>
      <c r="J552" s="15">
        <v>0</v>
      </c>
      <c r="K552" s="15">
        <v>0</v>
      </c>
      <c r="L552" s="15">
        <v>0</v>
      </c>
      <c r="M552" s="9">
        <f>'форма 1'!O552</f>
        <v>124815.6</v>
      </c>
      <c r="N552" s="11">
        <f t="shared" si="72"/>
        <v>124815.6</v>
      </c>
    </row>
    <row r="553" spans="1:14" s="4" customFormat="1" ht="14.25" hidden="1" customHeight="1" x14ac:dyDescent="0.25">
      <c r="A553" s="12">
        <v>43</v>
      </c>
      <c r="B553" s="19" t="s">
        <v>617</v>
      </c>
      <c r="C553" s="3">
        <f>'форма 1'!I553</f>
        <v>7156</v>
      </c>
      <c r="D553" s="13">
        <f>'форма 1'!N553</f>
        <v>193</v>
      </c>
      <c r="E553" s="14">
        <v>0</v>
      </c>
      <c r="F553" s="14">
        <v>0</v>
      </c>
      <c r="G553" s="14">
        <v>0</v>
      </c>
      <c r="H553" s="14">
        <v>1</v>
      </c>
      <c r="I553" s="8">
        <v>1</v>
      </c>
      <c r="J553" s="15">
        <v>0</v>
      </c>
      <c r="K553" s="15">
        <v>0</v>
      </c>
      <c r="L553" s="15">
        <v>0</v>
      </c>
      <c r="M553" s="9">
        <f>'форма 1'!O553</f>
        <v>906835.8</v>
      </c>
      <c r="N553" s="11">
        <f t="shared" si="72"/>
        <v>906835.8</v>
      </c>
    </row>
    <row r="554" spans="1:14" s="4" customFormat="1" ht="14.25" hidden="1" customHeight="1" x14ac:dyDescent="0.25">
      <c r="A554" s="12">
        <v>44</v>
      </c>
      <c r="B554" s="19" t="s">
        <v>618</v>
      </c>
      <c r="C554" s="3">
        <f>'форма 1'!I554</f>
        <v>5213</v>
      </c>
      <c r="D554" s="13">
        <f>'форма 1'!N554</f>
        <v>129</v>
      </c>
      <c r="E554" s="14">
        <v>0</v>
      </c>
      <c r="F554" s="14">
        <v>0</v>
      </c>
      <c r="G554" s="14">
        <v>0</v>
      </c>
      <c r="H554" s="14">
        <v>1</v>
      </c>
      <c r="I554" s="8">
        <v>1</v>
      </c>
      <c r="J554" s="15">
        <v>0</v>
      </c>
      <c r="K554" s="15">
        <v>0</v>
      </c>
      <c r="L554" s="15">
        <v>0</v>
      </c>
      <c r="M554" s="9">
        <f>'форма 1'!O554</f>
        <v>619306.1</v>
      </c>
      <c r="N554" s="11">
        <f t="shared" si="72"/>
        <v>619306.1</v>
      </c>
    </row>
    <row r="555" spans="1:14" s="4" customFormat="1" ht="14.25" hidden="1" customHeight="1" x14ac:dyDescent="0.25">
      <c r="A555" s="12">
        <v>45</v>
      </c>
      <c r="B555" s="19" t="s">
        <v>619</v>
      </c>
      <c r="C555" s="3">
        <f>'форма 1'!I555</f>
        <v>5255</v>
      </c>
      <c r="D555" s="13">
        <f>'форма 1'!N555</f>
        <v>109</v>
      </c>
      <c r="E555" s="14">
        <v>0</v>
      </c>
      <c r="F555" s="14">
        <v>0</v>
      </c>
      <c r="G555" s="14">
        <v>0</v>
      </c>
      <c r="H555" s="14">
        <v>1</v>
      </c>
      <c r="I555" s="8">
        <v>1</v>
      </c>
      <c r="J555" s="15">
        <v>0</v>
      </c>
      <c r="K555" s="15">
        <v>0</v>
      </c>
      <c r="L555" s="15">
        <v>0</v>
      </c>
      <c r="M555" s="9">
        <f>'форма 1'!O555</f>
        <v>623652.69999999995</v>
      </c>
      <c r="N555" s="11">
        <f t="shared" si="72"/>
        <v>623652.69999999995</v>
      </c>
    </row>
    <row r="556" spans="1:14" s="4" customFormat="1" ht="14.25" hidden="1" customHeight="1" x14ac:dyDescent="0.25">
      <c r="A556" s="12">
        <v>46</v>
      </c>
      <c r="B556" s="19" t="s">
        <v>620</v>
      </c>
      <c r="C556" s="3">
        <f>'форма 1'!I556</f>
        <v>975</v>
      </c>
      <c r="D556" s="13">
        <f>'форма 1'!N556</f>
        <v>38</v>
      </c>
      <c r="E556" s="14">
        <v>0</v>
      </c>
      <c r="F556" s="14">
        <v>0</v>
      </c>
      <c r="G556" s="14">
        <v>0</v>
      </c>
      <c r="H556" s="14">
        <v>1</v>
      </c>
      <c r="I556" s="8">
        <v>1</v>
      </c>
      <c r="J556" s="15">
        <v>0</v>
      </c>
      <c r="K556" s="15">
        <v>0</v>
      </c>
      <c r="L556" s="15">
        <v>0</v>
      </c>
      <c r="M556" s="9">
        <f>'форма 1'!O556</f>
        <v>35771.599999999999</v>
      </c>
      <c r="N556" s="11">
        <f t="shared" si="72"/>
        <v>35771.599999999999</v>
      </c>
    </row>
    <row r="557" spans="1:14" s="4" customFormat="1" ht="14.25" hidden="1" customHeight="1" x14ac:dyDescent="0.25">
      <c r="A557" s="12">
        <v>47</v>
      </c>
      <c r="B557" s="19" t="s">
        <v>596</v>
      </c>
      <c r="C557" s="3">
        <f>'форма 1'!I557</f>
        <v>905.5</v>
      </c>
      <c r="D557" s="13">
        <f>'форма 1'!N557</f>
        <v>24</v>
      </c>
      <c r="E557" s="14">
        <v>0</v>
      </c>
      <c r="F557" s="14">
        <v>0</v>
      </c>
      <c r="G557" s="14">
        <v>0</v>
      </c>
      <c r="H557" s="14">
        <v>1</v>
      </c>
      <c r="I557" s="8">
        <v>1</v>
      </c>
      <c r="J557" s="15">
        <v>0</v>
      </c>
      <c r="K557" s="15">
        <v>0</v>
      </c>
      <c r="L557" s="15">
        <v>0</v>
      </c>
      <c r="M557" s="9">
        <f>'форма 1'!O557</f>
        <v>3709650</v>
      </c>
      <c r="N557" s="11">
        <f t="shared" si="72"/>
        <v>3709650</v>
      </c>
    </row>
    <row r="558" spans="1:14" s="4" customFormat="1" ht="15" hidden="1" customHeight="1" x14ac:dyDescent="0.25">
      <c r="A558" s="12">
        <v>48</v>
      </c>
      <c r="B558" s="19" t="s">
        <v>597</v>
      </c>
      <c r="C558" s="3">
        <f>'форма 1'!I558</f>
        <v>531.6</v>
      </c>
      <c r="D558" s="13">
        <f>'форма 1'!N558</f>
        <v>27</v>
      </c>
      <c r="E558" s="14">
        <v>0</v>
      </c>
      <c r="F558" s="14">
        <v>0</v>
      </c>
      <c r="G558" s="14">
        <v>0</v>
      </c>
      <c r="H558" s="14">
        <v>1</v>
      </c>
      <c r="I558" s="8">
        <v>1</v>
      </c>
      <c r="J558" s="15">
        <v>0</v>
      </c>
      <c r="K558" s="15">
        <v>0</v>
      </c>
      <c r="L558" s="15">
        <v>0</v>
      </c>
      <c r="M558" s="9">
        <f>'форма 1'!O558</f>
        <v>433640.8</v>
      </c>
      <c r="N558" s="11">
        <f t="shared" si="72"/>
        <v>433640.8</v>
      </c>
    </row>
    <row r="559" spans="1:14" s="4" customFormat="1" ht="15.75" hidden="1" customHeight="1" x14ac:dyDescent="0.25">
      <c r="A559" s="12">
        <v>49</v>
      </c>
      <c r="B559" s="19" t="s">
        <v>598</v>
      </c>
      <c r="C559" s="3">
        <f>'форма 1'!I559</f>
        <v>531.6</v>
      </c>
      <c r="D559" s="13">
        <f>'форма 1'!N559</f>
        <v>23</v>
      </c>
      <c r="E559" s="14">
        <v>0</v>
      </c>
      <c r="F559" s="14">
        <v>0</v>
      </c>
      <c r="G559" s="14">
        <v>0</v>
      </c>
      <c r="H559" s="14">
        <v>1</v>
      </c>
      <c r="I559" s="8">
        <v>1</v>
      </c>
      <c r="J559" s="15">
        <v>0</v>
      </c>
      <c r="K559" s="15">
        <v>0</v>
      </c>
      <c r="L559" s="15">
        <v>0</v>
      </c>
      <c r="M559" s="9">
        <f>'форма 1'!O559</f>
        <v>3416252</v>
      </c>
      <c r="N559" s="11">
        <f t="shared" si="72"/>
        <v>3416252</v>
      </c>
    </row>
    <row r="560" spans="1:14" s="4" customFormat="1" ht="15.75" hidden="1" customHeight="1" x14ac:dyDescent="0.25">
      <c r="A560" s="12">
        <v>50</v>
      </c>
      <c r="B560" s="19" t="s">
        <v>599</v>
      </c>
      <c r="C560" s="3">
        <f>'форма 1'!I560</f>
        <v>481.3</v>
      </c>
      <c r="D560" s="13">
        <f>'форма 1'!N560</f>
        <v>19</v>
      </c>
      <c r="E560" s="14">
        <v>0</v>
      </c>
      <c r="F560" s="14">
        <v>0</v>
      </c>
      <c r="G560" s="14">
        <v>0</v>
      </c>
      <c r="H560" s="14">
        <v>1</v>
      </c>
      <c r="I560" s="8">
        <v>1</v>
      </c>
      <c r="J560" s="15">
        <v>0</v>
      </c>
      <c r="K560" s="15">
        <v>0</v>
      </c>
      <c r="L560" s="15">
        <v>0</v>
      </c>
      <c r="M560" s="9">
        <f>'форма 1'!O560</f>
        <v>386222.5</v>
      </c>
      <c r="N560" s="11">
        <f t="shared" si="72"/>
        <v>386222.5</v>
      </c>
    </row>
    <row r="561" spans="1:14" s="4" customFormat="1" ht="15.75" hidden="1" customHeight="1" x14ac:dyDescent="0.25">
      <c r="A561" s="12">
        <v>51</v>
      </c>
      <c r="B561" s="19" t="s">
        <v>600</v>
      </c>
      <c r="C561" s="3">
        <f>'форма 1'!I561</f>
        <v>471.9</v>
      </c>
      <c r="D561" s="13">
        <f>'форма 1'!N561</f>
        <v>17</v>
      </c>
      <c r="E561" s="14">
        <v>0</v>
      </c>
      <c r="F561" s="14">
        <v>0</v>
      </c>
      <c r="G561" s="14">
        <v>0</v>
      </c>
      <c r="H561" s="14">
        <v>1</v>
      </c>
      <c r="I561" s="8">
        <v>1</v>
      </c>
      <c r="J561" s="15">
        <v>0</v>
      </c>
      <c r="K561" s="15">
        <v>0</v>
      </c>
      <c r="L561" s="15">
        <v>0</v>
      </c>
      <c r="M561" s="9">
        <f>'форма 1'!O561</f>
        <v>379435.7</v>
      </c>
      <c r="N561" s="11">
        <f t="shared" si="72"/>
        <v>379435.7</v>
      </c>
    </row>
    <row r="562" spans="1:14" s="4" customFormat="1" ht="16.5" hidden="1" customHeight="1" x14ac:dyDescent="0.25">
      <c r="A562" s="12">
        <v>52</v>
      </c>
      <c r="B562" s="19" t="s">
        <v>601</v>
      </c>
      <c r="C562" s="3">
        <f>'форма 1'!I562</f>
        <v>341.69</v>
      </c>
      <c r="D562" s="13">
        <f>'форма 1'!N562</f>
        <v>18</v>
      </c>
      <c r="E562" s="14">
        <v>0</v>
      </c>
      <c r="F562" s="14">
        <v>0</v>
      </c>
      <c r="G562" s="14">
        <v>0</v>
      </c>
      <c r="H562" s="14">
        <v>1</v>
      </c>
      <c r="I562" s="8">
        <v>1</v>
      </c>
      <c r="J562" s="15">
        <v>0</v>
      </c>
      <c r="K562" s="15">
        <v>0</v>
      </c>
      <c r="L562" s="15">
        <v>0</v>
      </c>
      <c r="M562" s="9">
        <f>'форма 1'!O562</f>
        <v>281375.37</v>
      </c>
      <c r="N562" s="11">
        <f t="shared" si="72"/>
        <v>281375.37</v>
      </c>
    </row>
    <row r="563" spans="1:14" s="4" customFormat="1" ht="15" hidden="1" customHeight="1" x14ac:dyDescent="0.25">
      <c r="A563" s="12">
        <v>53</v>
      </c>
      <c r="B563" s="19" t="s">
        <v>595</v>
      </c>
      <c r="C563" s="3">
        <f>'форма 1'!I563</f>
        <v>675.65</v>
      </c>
      <c r="D563" s="13">
        <f>'форма 1'!N563</f>
        <v>38</v>
      </c>
      <c r="E563" s="14">
        <v>0</v>
      </c>
      <c r="F563" s="14">
        <v>0</v>
      </c>
      <c r="G563" s="14">
        <v>0</v>
      </c>
      <c r="H563" s="14">
        <v>1</v>
      </c>
      <c r="I563" s="8">
        <v>1</v>
      </c>
      <c r="J563" s="15">
        <v>0</v>
      </c>
      <c r="K563" s="15">
        <v>0</v>
      </c>
      <c r="L563" s="15">
        <v>0</v>
      </c>
      <c r="M563" s="9">
        <f>'форма 1'!O563</f>
        <v>245776.54</v>
      </c>
      <c r="N563" s="11">
        <f t="shared" si="72"/>
        <v>245776.54</v>
      </c>
    </row>
    <row r="564" spans="1:14" s="4" customFormat="1" ht="15" x14ac:dyDescent="0.25">
      <c r="A564" s="12">
        <v>6</v>
      </c>
      <c r="B564" s="69" t="s">
        <v>63</v>
      </c>
      <c r="C564" s="33">
        <f t="shared" ref="C564:N564" si="73">SUM(C565:C577)</f>
        <v>83164.399999999994</v>
      </c>
      <c r="D564" s="13">
        <f t="shared" si="73"/>
        <v>3129</v>
      </c>
      <c r="E564" s="14">
        <f t="shared" si="73"/>
        <v>0</v>
      </c>
      <c r="F564" s="14">
        <f t="shared" si="73"/>
        <v>0</v>
      </c>
      <c r="G564" s="14">
        <f t="shared" si="73"/>
        <v>0</v>
      </c>
      <c r="H564" s="14">
        <f t="shared" si="73"/>
        <v>13</v>
      </c>
      <c r="I564" s="8">
        <f t="shared" si="73"/>
        <v>13</v>
      </c>
      <c r="J564" s="15">
        <f t="shared" si="73"/>
        <v>0</v>
      </c>
      <c r="K564" s="15">
        <f t="shared" si="73"/>
        <v>0</v>
      </c>
      <c r="L564" s="15">
        <f t="shared" si="73"/>
        <v>0</v>
      </c>
      <c r="M564" s="15">
        <f t="shared" si="73"/>
        <v>55070672.829999998</v>
      </c>
      <c r="N564" s="15">
        <f t="shared" si="73"/>
        <v>55070672.829999998</v>
      </c>
    </row>
    <row r="565" spans="1:14" s="4" customFormat="1" ht="15" hidden="1" x14ac:dyDescent="0.25">
      <c r="A565" s="112">
        <v>1</v>
      </c>
      <c r="B565" s="2" t="s">
        <v>625</v>
      </c>
      <c r="C565" s="3">
        <f>'форма 1'!I565</f>
        <v>396.5</v>
      </c>
      <c r="D565" s="13">
        <f>'форма 1'!N565</f>
        <v>23</v>
      </c>
      <c r="E565" s="14">
        <v>0</v>
      </c>
      <c r="F565" s="14">
        <v>0</v>
      </c>
      <c r="G565" s="14">
        <v>0</v>
      </c>
      <c r="H565" s="14">
        <v>1</v>
      </c>
      <c r="I565" s="8">
        <v>1</v>
      </c>
      <c r="J565" s="15">
        <v>0</v>
      </c>
      <c r="K565" s="15">
        <v>0</v>
      </c>
      <c r="L565" s="15">
        <v>0</v>
      </c>
      <c r="M565" s="9">
        <f>'форма 1'!O565</f>
        <v>11984</v>
      </c>
      <c r="N565" s="11">
        <f t="shared" ref="N565:N577" si="74">M565</f>
        <v>11984</v>
      </c>
    </row>
    <row r="566" spans="1:14" s="4" customFormat="1" ht="15" hidden="1" x14ac:dyDescent="0.25">
      <c r="A566" s="112">
        <v>2</v>
      </c>
      <c r="B566" s="2" t="s">
        <v>626</v>
      </c>
      <c r="C566" s="3">
        <f>'форма 1'!I566</f>
        <v>393.3</v>
      </c>
      <c r="D566" s="13">
        <f>'форма 1'!N566</f>
        <v>18</v>
      </c>
      <c r="E566" s="14">
        <v>0</v>
      </c>
      <c r="F566" s="14">
        <v>0</v>
      </c>
      <c r="G566" s="14">
        <v>0</v>
      </c>
      <c r="H566" s="14">
        <v>1</v>
      </c>
      <c r="I566" s="8">
        <v>1</v>
      </c>
      <c r="J566" s="15">
        <v>0</v>
      </c>
      <c r="K566" s="15">
        <v>0</v>
      </c>
      <c r="L566" s="15">
        <v>0</v>
      </c>
      <c r="M566" s="9">
        <f>'форма 1'!O566</f>
        <v>11801.6</v>
      </c>
      <c r="N566" s="11">
        <f t="shared" si="74"/>
        <v>11801.6</v>
      </c>
    </row>
    <row r="567" spans="1:14" s="4" customFormat="1" ht="15" hidden="1" x14ac:dyDescent="0.25">
      <c r="A567" s="112">
        <v>3</v>
      </c>
      <c r="B567" s="2" t="s">
        <v>627</v>
      </c>
      <c r="C567" s="3">
        <f>'форма 1'!I567</f>
        <v>3099.7</v>
      </c>
      <c r="D567" s="13">
        <f>'форма 1'!N567</f>
        <v>139</v>
      </c>
      <c r="E567" s="14">
        <v>0</v>
      </c>
      <c r="F567" s="14">
        <v>0</v>
      </c>
      <c r="G567" s="14">
        <v>0</v>
      </c>
      <c r="H567" s="14">
        <v>1</v>
      </c>
      <c r="I567" s="8">
        <v>1</v>
      </c>
      <c r="J567" s="15">
        <v>0</v>
      </c>
      <c r="K567" s="15">
        <v>0</v>
      </c>
      <c r="L567" s="15">
        <v>0</v>
      </c>
      <c r="M567" s="9">
        <f>'форма 1'!O567</f>
        <v>522122.9</v>
      </c>
      <c r="N567" s="11">
        <f t="shared" si="74"/>
        <v>522122.9</v>
      </c>
    </row>
    <row r="568" spans="1:14" s="4" customFormat="1" ht="15" hidden="1" x14ac:dyDescent="0.25">
      <c r="A568" s="112">
        <v>4</v>
      </c>
      <c r="B568" s="2" t="s">
        <v>628</v>
      </c>
      <c r="C568" s="3">
        <f>'форма 1'!I568</f>
        <v>4103.3</v>
      </c>
      <c r="D568" s="13">
        <f>'форма 1'!N568</f>
        <v>183</v>
      </c>
      <c r="E568" s="14">
        <v>0</v>
      </c>
      <c r="F568" s="14">
        <v>0</v>
      </c>
      <c r="G568" s="14">
        <v>0</v>
      </c>
      <c r="H568" s="14">
        <v>1</v>
      </c>
      <c r="I568" s="8">
        <v>1</v>
      </c>
      <c r="J568" s="15">
        <v>0</v>
      </c>
      <c r="K568" s="15">
        <v>0</v>
      </c>
      <c r="L568" s="15">
        <v>0</v>
      </c>
      <c r="M568" s="9">
        <f>'форма 1'!O568</f>
        <v>558577.4</v>
      </c>
      <c r="N568" s="11">
        <f t="shared" si="74"/>
        <v>558577.4</v>
      </c>
    </row>
    <row r="569" spans="1:14" s="4" customFormat="1" ht="15" hidden="1" x14ac:dyDescent="0.25">
      <c r="A569" s="112">
        <v>5</v>
      </c>
      <c r="B569" s="2" t="s">
        <v>629</v>
      </c>
      <c r="C569" s="3">
        <f>'форма 1'!I569</f>
        <v>804.2</v>
      </c>
      <c r="D569" s="13">
        <f>'форма 1'!N569</f>
        <v>43</v>
      </c>
      <c r="E569" s="14">
        <v>0</v>
      </c>
      <c r="F569" s="14">
        <v>0</v>
      </c>
      <c r="G569" s="14">
        <v>0</v>
      </c>
      <c r="H569" s="14">
        <v>1</v>
      </c>
      <c r="I569" s="8">
        <v>1</v>
      </c>
      <c r="J569" s="15">
        <v>0</v>
      </c>
      <c r="K569" s="15">
        <v>0</v>
      </c>
      <c r="L569" s="15">
        <v>0</v>
      </c>
      <c r="M569" s="9">
        <f>'форма 1'!O569</f>
        <v>185750</v>
      </c>
      <c r="N569" s="11">
        <f t="shared" si="74"/>
        <v>185750</v>
      </c>
    </row>
    <row r="570" spans="1:14" s="4" customFormat="1" ht="15" hidden="1" x14ac:dyDescent="0.25">
      <c r="A570" s="112">
        <v>6</v>
      </c>
      <c r="B570" s="2" t="s">
        <v>630</v>
      </c>
      <c r="C570" s="3">
        <f>'форма 1'!I570</f>
        <v>989.4</v>
      </c>
      <c r="D570" s="13">
        <f>'форма 1'!N570</f>
        <v>52</v>
      </c>
      <c r="E570" s="14">
        <v>0</v>
      </c>
      <c r="F570" s="14">
        <v>0</v>
      </c>
      <c r="G570" s="14">
        <v>0</v>
      </c>
      <c r="H570" s="14">
        <v>1</v>
      </c>
      <c r="I570" s="8">
        <v>1</v>
      </c>
      <c r="J570" s="15">
        <v>0</v>
      </c>
      <c r="K570" s="15">
        <v>0</v>
      </c>
      <c r="L570" s="15">
        <v>0</v>
      </c>
      <c r="M570" s="9">
        <f>'форма 1'!O570</f>
        <v>225365</v>
      </c>
      <c r="N570" s="11">
        <f t="shared" si="74"/>
        <v>225365</v>
      </c>
    </row>
    <row r="571" spans="1:14" s="4" customFormat="1" ht="15" hidden="1" x14ac:dyDescent="0.25">
      <c r="A571" s="112">
        <v>7</v>
      </c>
      <c r="B571" s="2" t="s">
        <v>621</v>
      </c>
      <c r="C571" s="3">
        <f>'форма 1'!I571</f>
        <v>8894</v>
      </c>
      <c r="D571" s="13">
        <f>'форма 1'!N571</f>
        <v>303</v>
      </c>
      <c r="E571" s="14">
        <v>0</v>
      </c>
      <c r="F571" s="14">
        <v>0</v>
      </c>
      <c r="G571" s="14">
        <v>0</v>
      </c>
      <c r="H571" s="14">
        <v>1</v>
      </c>
      <c r="I571" s="8">
        <v>1</v>
      </c>
      <c r="J571" s="15">
        <v>0</v>
      </c>
      <c r="K571" s="15">
        <v>0</v>
      </c>
      <c r="L571" s="15">
        <v>0</v>
      </c>
      <c r="M571" s="9">
        <f>'форма 1'!O571</f>
        <v>12605187.199999999</v>
      </c>
      <c r="N571" s="11">
        <f t="shared" si="74"/>
        <v>12605187.199999999</v>
      </c>
    </row>
    <row r="572" spans="1:14" s="4" customFormat="1" ht="15" hidden="1" x14ac:dyDescent="0.25">
      <c r="A572" s="112">
        <v>8</v>
      </c>
      <c r="B572" s="2" t="s">
        <v>622</v>
      </c>
      <c r="C572" s="3">
        <f>'форма 1'!I572</f>
        <v>9757.6</v>
      </c>
      <c r="D572" s="13">
        <f>'форма 1'!N572</f>
        <v>307</v>
      </c>
      <c r="E572" s="14">
        <v>0</v>
      </c>
      <c r="F572" s="14">
        <v>0</v>
      </c>
      <c r="G572" s="14">
        <v>0</v>
      </c>
      <c r="H572" s="14">
        <v>1</v>
      </c>
      <c r="I572" s="8">
        <v>1</v>
      </c>
      <c r="J572" s="15">
        <v>0</v>
      </c>
      <c r="K572" s="15">
        <v>0</v>
      </c>
      <c r="L572" s="15">
        <v>0</v>
      </c>
      <c r="M572" s="9">
        <f>'форма 1'!O572</f>
        <v>13452173.23</v>
      </c>
      <c r="N572" s="11">
        <f t="shared" si="74"/>
        <v>13452173.23</v>
      </c>
    </row>
    <row r="573" spans="1:14" s="4" customFormat="1" ht="15" hidden="1" x14ac:dyDescent="0.25">
      <c r="A573" s="112">
        <v>9</v>
      </c>
      <c r="B573" s="2" t="s">
        <v>631</v>
      </c>
      <c r="C573" s="3">
        <f>'форма 1'!I573</f>
        <v>10531.4</v>
      </c>
      <c r="D573" s="13">
        <f>'форма 1'!N573</f>
        <v>406</v>
      </c>
      <c r="E573" s="14">
        <v>0</v>
      </c>
      <c r="F573" s="14">
        <v>0</v>
      </c>
      <c r="G573" s="14">
        <v>0</v>
      </c>
      <c r="H573" s="14">
        <v>1</v>
      </c>
      <c r="I573" s="8">
        <v>1</v>
      </c>
      <c r="J573" s="15">
        <v>0</v>
      </c>
      <c r="K573" s="15">
        <v>0</v>
      </c>
      <c r="L573" s="15">
        <v>0</v>
      </c>
      <c r="M573" s="9">
        <f>'форма 1'!O573</f>
        <v>1504212.5</v>
      </c>
      <c r="N573" s="11">
        <f t="shared" si="74"/>
        <v>1504212.5</v>
      </c>
    </row>
    <row r="574" spans="1:14" s="4" customFormat="1" ht="15" hidden="1" x14ac:dyDescent="0.25">
      <c r="A574" s="112">
        <v>10</v>
      </c>
      <c r="B574" s="2" t="s">
        <v>632</v>
      </c>
      <c r="C574" s="3">
        <f>'форма 1'!I574</f>
        <v>10503.6</v>
      </c>
      <c r="D574" s="13">
        <f>'форма 1'!N574</f>
        <v>381</v>
      </c>
      <c r="E574" s="14">
        <v>0</v>
      </c>
      <c r="F574" s="14">
        <v>0</v>
      </c>
      <c r="G574" s="14">
        <v>0</v>
      </c>
      <c r="H574" s="14">
        <v>1</v>
      </c>
      <c r="I574" s="8">
        <v>1</v>
      </c>
      <c r="J574" s="15">
        <v>0</v>
      </c>
      <c r="K574" s="15">
        <v>0</v>
      </c>
      <c r="L574" s="15">
        <v>0</v>
      </c>
      <c r="M574" s="9">
        <f>'форма 1'!O574</f>
        <v>1451135</v>
      </c>
      <c r="N574" s="11">
        <f t="shared" si="74"/>
        <v>1451135</v>
      </c>
    </row>
    <row r="575" spans="1:14" s="4" customFormat="1" ht="15" hidden="1" x14ac:dyDescent="0.25">
      <c r="A575" s="112">
        <v>11</v>
      </c>
      <c r="B575" s="2" t="s">
        <v>633</v>
      </c>
      <c r="C575" s="3">
        <f>'форма 1'!I575</f>
        <v>10385.799999999999</v>
      </c>
      <c r="D575" s="13">
        <f>'форма 1'!N575</f>
        <v>363</v>
      </c>
      <c r="E575" s="14">
        <v>0</v>
      </c>
      <c r="F575" s="14">
        <v>0</v>
      </c>
      <c r="G575" s="14">
        <v>0</v>
      </c>
      <c r="H575" s="14">
        <v>1</v>
      </c>
      <c r="I575" s="8">
        <v>1</v>
      </c>
      <c r="J575" s="15">
        <v>0</v>
      </c>
      <c r="K575" s="15">
        <v>0</v>
      </c>
      <c r="L575" s="15">
        <v>0</v>
      </c>
      <c r="M575" s="9">
        <f>'форма 1'!O575</f>
        <v>7012104</v>
      </c>
      <c r="N575" s="11">
        <f t="shared" si="74"/>
        <v>7012104</v>
      </c>
    </row>
    <row r="576" spans="1:14" s="4" customFormat="1" ht="15" hidden="1" x14ac:dyDescent="0.25">
      <c r="A576" s="112">
        <v>12</v>
      </c>
      <c r="B576" s="2" t="s">
        <v>634</v>
      </c>
      <c r="C576" s="3">
        <f>'форма 1'!I576</f>
        <v>11693.5</v>
      </c>
      <c r="D576" s="13">
        <f>'форма 1'!N576</f>
        <v>445</v>
      </c>
      <c r="E576" s="14">
        <v>0</v>
      </c>
      <c r="F576" s="14">
        <v>0</v>
      </c>
      <c r="G576" s="14">
        <v>0</v>
      </c>
      <c r="H576" s="14">
        <v>1</v>
      </c>
      <c r="I576" s="8">
        <v>1</v>
      </c>
      <c r="J576" s="15">
        <v>0</v>
      </c>
      <c r="K576" s="15">
        <v>0</v>
      </c>
      <c r="L576" s="15">
        <v>0</v>
      </c>
      <c r="M576" s="9">
        <f>'форма 1'!O576</f>
        <v>8765130</v>
      </c>
      <c r="N576" s="11">
        <f t="shared" si="74"/>
        <v>8765130</v>
      </c>
    </row>
    <row r="577" spans="1:14" s="4" customFormat="1" ht="15" hidden="1" x14ac:dyDescent="0.25">
      <c r="A577" s="112">
        <v>13</v>
      </c>
      <c r="B577" s="2" t="s">
        <v>635</v>
      </c>
      <c r="C577" s="3">
        <f>'форма 1'!I577</f>
        <v>11612.1</v>
      </c>
      <c r="D577" s="13">
        <f>'форма 1'!N577</f>
        <v>466</v>
      </c>
      <c r="E577" s="14">
        <v>0</v>
      </c>
      <c r="F577" s="14">
        <v>0</v>
      </c>
      <c r="G577" s="14">
        <v>0</v>
      </c>
      <c r="H577" s="14">
        <v>1</v>
      </c>
      <c r="I577" s="8">
        <v>1</v>
      </c>
      <c r="J577" s="15">
        <v>0</v>
      </c>
      <c r="K577" s="15">
        <v>0</v>
      </c>
      <c r="L577" s="15">
        <v>0</v>
      </c>
      <c r="M577" s="9">
        <f>'форма 1'!O577</f>
        <v>8765130</v>
      </c>
      <c r="N577" s="11">
        <f t="shared" si="74"/>
        <v>8765130</v>
      </c>
    </row>
    <row r="578" spans="1:14" x14ac:dyDescent="0.25">
      <c r="A578" s="12">
        <f>A564+1</f>
        <v>7</v>
      </c>
      <c r="B578" s="160" t="s">
        <v>58</v>
      </c>
      <c r="C578" s="6">
        <f t="shared" ref="C578:N578" si="75">SUM(C579:C670)</f>
        <v>389264.18</v>
      </c>
      <c r="D578" s="7">
        <f t="shared" si="75"/>
        <v>15065</v>
      </c>
      <c r="E578" s="8">
        <f t="shared" si="75"/>
        <v>0</v>
      </c>
      <c r="F578" s="8">
        <f t="shared" si="75"/>
        <v>0</v>
      </c>
      <c r="G578" s="8">
        <f t="shared" si="75"/>
        <v>0</v>
      </c>
      <c r="H578" s="8">
        <f t="shared" si="75"/>
        <v>88</v>
      </c>
      <c r="I578" s="8">
        <f t="shared" si="75"/>
        <v>88</v>
      </c>
      <c r="J578" s="9">
        <f t="shared" si="75"/>
        <v>0</v>
      </c>
      <c r="K578" s="9">
        <f t="shared" si="75"/>
        <v>0</v>
      </c>
      <c r="L578" s="9">
        <f t="shared" si="75"/>
        <v>0</v>
      </c>
      <c r="M578" s="9">
        <f t="shared" si="75"/>
        <v>473982981.00999999</v>
      </c>
      <c r="N578" s="11">
        <f t="shared" si="75"/>
        <v>473982981.00999999</v>
      </c>
    </row>
    <row r="579" spans="1:14" hidden="1" x14ac:dyDescent="0.25">
      <c r="A579" s="69" t="s">
        <v>31</v>
      </c>
      <c r="B579" s="94"/>
      <c r="C579" s="20" t="s">
        <v>16</v>
      </c>
      <c r="D579" s="20" t="s">
        <v>16</v>
      </c>
      <c r="E579" s="20" t="s">
        <v>16</v>
      </c>
      <c r="F579" s="20" t="s">
        <v>16</v>
      </c>
      <c r="G579" s="20" t="s">
        <v>16</v>
      </c>
      <c r="H579" s="20" t="s">
        <v>16</v>
      </c>
      <c r="I579" s="20" t="s">
        <v>16</v>
      </c>
      <c r="J579" s="20" t="s">
        <v>16</v>
      </c>
      <c r="K579" s="20" t="s">
        <v>16</v>
      </c>
      <c r="L579" s="20" t="s">
        <v>16</v>
      </c>
      <c r="M579" s="20" t="s">
        <v>16</v>
      </c>
      <c r="N579" s="11" t="str">
        <f>M579</f>
        <v>Х</v>
      </c>
    </row>
    <row r="580" spans="1:14" hidden="1" x14ac:dyDescent="0.25">
      <c r="A580" s="12">
        <v>1</v>
      </c>
      <c r="B580" s="94" t="s">
        <v>739</v>
      </c>
      <c r="C580" s="6">
        <f>'форма 1'!I580</f>
        <v>4395.8999999999996</v>
      </c>
      <c r="D580" s="7">
        <f>'форма 1'!N580</f>
        <v>212</v>
      </c>
      <c r="E580" s="8">
        <v>0</v>
      </c>
      <c r="F580" s="8">
        <v>0</v>
      </c>
      <c r="G580" s="8">
        <v>0</v>
      </c>
      <c r="H580" s="8">
        <v>1</v>
      </c>
      <c r="I580" s="8">
        <f t="shared" ref="I580:I643" si="76">H580</f>
        <v>1</v>
      </c>
      <c r="J580" s="9">
        <v>0</v>
      </c>
      <c r="K580" s="9">
        <v>0</v>
      </c>
      <c r="L580" s="9">
        <v>0</v>
      </c>
      <c r="M580" s="9">
        <f>'форма 1'!O580</f>
        <v>11984779.800000001</v>
      </c>
      <c r="N580" s="11">
        <f t="shared" ref="N580:N643" si="77">M580</f>
        <v>11984779.800000001</v>
      </c>
    </row>
    <row r="581" spans="1:14" hidden="1" x14ac:dyDescent="0.25">
      <c r="A581" s="12">
        <f>A580+1</f>
        <v>2</v>
      </c>
      <c r="B581" s="94" t="s">
        <v>740</v>
      </c>
      <c r="C581" s="6">
        <f>'форма 1'!I581</f>
        <v>1323.5</v>
      </c>
      <c r="D581" s="7">
        <f>'форма 1'!N581</f>
        <v>41</v>
      </c>
      <c r="E581" s="8">
        <v>0</v>
      </c>
      <c r="F581" s="8">
        <v>0</v>
      </c>
      <c r="G581" s="8">
        <v>0</v>
      </c>
      <c r="H581" s="8">
        <v>1</v>
      </c>
      <c r="I581" s="8">
        <f t="shared" si="76"/>
        <v>1</v>
      </c>
      <c r="J581" s="9">
        <v>0</v>
      </c>
      <c r="K581" s="9">
        <v>0</v>
      </c>
      <c r="L581" s="9">
        <v>0</v>
      </c>
      <c r="M581" s="9">
        <f>'форма 1'!O581</f>
        <v>190865.29</v>
      </c>
      <c r="N581" s="11">
        <f t="shared" si="77"/>
        <v>190865.29</v>
      </c>
    </row>
    <row r="582" spans="1:14" ht="30" hidden="1" x14ac:dyDescent="0.25">
      <c r="A582" s="12">
        <f t="shared" ref="A582:A616" si="78">A581+1</f>
        <v>3</v>
      </c>
      <c r="B582" s="94" t="s">
        <v>741</v>
      </c>
      <c r="C582" s="6">
        <f>'форма 1'!I582</f>
        <v>816.04</v>
      </c>
      <c r="D582" s="7">
        <f>'форма 1'!N582</f>
        <v>32</v>
      </c>
      <c r="E582" s="8">
        <v>0</v>
      </c>
      <c r="F582" s="8">
        <v>0</v>
      </c>
      <c r="G582" s="8">
        <v>0</v>
      </c>
      <c r="H582" s="8">
        <v>1</v>
      </c>
      <c r="I582" s="8">
        <f t="shared" si="76"/>
        <v>1</v>
      </c>
      <c r="J582" s="9">
        <v>0</v>
      </c>
      <c r="K582" s="9">
        <v>0</v>
      </c>
      <c r="L582" s="9">
        <v>0</v>
      </c>
      <c r="M582" s="9">
        <f>'форма 1'!O582</f>
        <v>157562.14000000001</v>
      </c>
      <c r="N582" s="11">
        <f t="shared" si="77"/>
        <v>157562.14000000001</v>
      </c>
    </row>
    <row r="583" spans="1:14" ht="30" hidden="1" x14ac:dyDescent="0.25">
      <c r="A583" s="12">
        <f t="shared" si="78"/>
        <v>4</v>
      </c>
      <c r="B583" s="94" t="s">
        <v>742</v>
      </c>
      <c r="C583" s="6">
        <f>'форма 1'!I583</f>
        <v>833.48</v>
      </c>
      <c r="D583" s="7">
        <f>'форма 1'!N583</f>
        <v>28</v>
      </c>
      <c r="E583" s="8">
        <v>0</v>
      </c>
      <c r="F583" s="8">
        <v>0</v>
      </c>
      <c r="G583" s="8">
        <v>0</v>
      </c>
      <c r="H583" s="8">
        <v>1</v>
      </c>
      <c r="I583" s="8">
        <f t="shared" si="76"/>
        <v>1</v>
      </c>
      <c r="J583" s="9">
        <v>0</v>
      </c>
      <c r="K583" s="9">
        <v>0</v>
      </c>
      <c r="L583" s="9">
        <v>0</v>
      </c>
      <c r="M583" s="9">
        <f>'форма 1'!O583</f>
        <v>152468.6</v>
      </c>
      <c r="N583" s="11">
        <f t="shared" si="77"/>
        <v>152468.6</v>
      </c>
    </row>
    <row r="584" spans="1:14" hidden="1" x14ac:dyDescent="0.25">
      <c r="A584" s="12">
        <f t="shared" si="78"/>
        <v>5</v>
      </c>
      <c r="B584" s="94" t="s">
        <v>743</v>
      </c>
      <c r="C584" s="6">
        <f>'форма 1'!I584</f>
        <v>4507</v>
      </c>
      <c r="D584" s="7">
        <f>'форма 1'!N584</f>
        <v>186</v>
      </c>
      <c r="E584" s="8">
        <v>0</v>
      </c>
      <c r="F584" s="8">
        <v>0</v>
      </c>
      <c r="G584" s="8">
        <v>0</v>
      </c>
      <c r="H584" s="8">
        <v>1</v>
      </c>
      <c r="I584" s="8">
        <f t="shared" si="76"/>
        <v>1</v>
      </c>
      <c r="J584" s="9">
        <v>0</v>
      </c>
      <c r="K584" s="9">
        <v>0</v>
      </c>
      <c r="L584" s="9">
        <v>0</v>
      </c>
      <c r="M584" s="9">
        <f>'форма 1'!O584</f>
        <v>747364.2</v>
      </c>
      <c r="N584" s="11">
        <f t="shared" si="77"/>
        <v>747364.2</v>
      </c>
    </row>
    <row r="585" spans="1:14" hidden="1" x14ac:dyDescent="0.25">
      <c r="A585" s="12">
        <f t="shared" si="78"/>
        <v>6</v>
      </c>
      <c r="B585" s="94" t="s">
        <v>744</v>
      </c>
      <c r="C585" s="6">
        <f>'форма 1'!I585</f>
        <v>8006.3</v>
      </c>
      <c r="D585" s="7">
        <f>'форма 1'!N585</f>
        <v>201</v>
      </c>
      <c r="E585" s="8">
        <v>0</v>
      </c>
      <c r="F585" s="8">
        <v>0</v>
      </c>
      <c r="G585" s="8">
        <v>0</v>
      </c>
      <c r="H585" s="8">
        <v>1</v>
      </c>
      <c r="I585" s="8">
        <f t="shared" si="76"/>
        <v>1</v>
      </c>
      <c r="J585" s="9">
        <v>0</v>
      </c>
      <c r="K585" s="9">
        <v>0</v>
      </c>
      <c r="L585" s="9">
        <v>0</v>
      </c>
      <c r="M585" s="9">
        <f>'форма 1'!O585</f>
        <v>22542951</v>
      </c>
      <c r="N585" s="11">
        <f t="shared" si="77"/>
        <v>22542951</v>
      </c>
    </row>
    <row r="586" spans="1:14" ht="30" hidden="1" x14ac:dyDescent="0.25">
      <c r="A586" s="12">
        <f t="shared" si="78"/>
        <v>7</v>
      </c>
      <c r="B586" s="94" t="s">
        <v>745</v>
      </c>
      <c r="C586" s="6">
        <f>'форма 1'!I586</f>
        <v>3081.9</v>
      </c>
      <c r="D586" s="7">
        <f>'форма 1'!N586</f>
        <v>159</v>
      </c>
      <c r="E586" s="8">
        <v>0</v>
      </c>
      <c r="F586" s="8">
        <v>0</v>
      </c>
      <c r="G586" s="8">
        <v>0</v>
      </c>
      <c r="H586" s="8">
        <v>1</v>
      </c>
      <c r="I586" s="8">
        <f t="shared" si="76"/>
        <v>1</v>
      </c>
      <c r="J586" s="9">
        <v>0</v>
      </c>
      <c r="K586" s="9">
        <v>0</v>
      </c>
      <c r="L586" s="9">
        <v>0</v>
      </c>
      <c r="M586" s="9">
        <f>'форма 1'!O586</f>
        <v>522384.5</v>
      </c>
      <c r="N586" s="11">
        <f t="shared" si="77"/>
        <v>522384.5</v>
      </c>
    </row>
    <row r="587" spans="1:14" ht="30" hidden="1" x14ac:dyDescent="0.25">
      <c r="A587" s="12">
        <f t="shared" si="78"/>
        <v>8</v>
      </c>
      <c r="B587" s="94" t="s">
        <v>746</v>
      </c>
      <c r="C587" s="6">
        <f>'форма 1'!I587</f>
        <v>4334.5</v>
      </c>
      <c r="D587" s="7">
        <f>'форма 1'!N587</f>
        <v>192</v>
      </c>
      <c r="E587" s="8">
        <v>0</v>
      </c>
      <c r="F587" s="8">
        <v>0</v>
      </c>
      <c r="G587" s="8">
        <v>0</v>
      </c>
      <c r="H587" s="8">
        <v>1</v>
      </c>
      <c r="I587" s="8">
        <f t="shared" si="76"/>
        <v>1</v>
      </c>
      <c r="J587" s="9">
        <v>0</v>
      </c>
      <c r="K587" s="9">
        <v>0</v>
      </c>
      <c r="L587" s="9">
        <v>0</v>
      </c>
      <c r="M587" s="9">
        <f>'форма 1'!O587</f>
        <v>750711.5</v>
      </c>
      <c r="N587" s="11">
        <f t="shared" si="77"/>
        <v>750711.5</v>
      </c>
    </row>
    <row r="588" spans="1:14" ht="30" hidden="1" x14ac:dyDescent="0.25">
      <c r="A588" s="12">
        <f t="shared" si="78"/>
        <v>9</v>
      </c>
      <c r="B588" s="94" t="s">
        <v>747</v>
      </c>
      <c r="C588" s="6">
        <f>'форма 1'!I588</f>
        <v>1717</v>
      </c>
      <c r="D588" s="7">
        <f>'форма 1'!N588</f>
        <v>74</v>
      </c>
      <c r="E588" s="8">
        <v>0</v>
      </c>
      <c r="F588" s="8">
        <v>0</v>
      </c>
      <c r="G588" s="8">
        <v>0</v>
      </c>
      <c r="H588" s="8">
        <v>1</v>
      </c>
      <c r="I588" s="8">
        <f t="shared" si="76"/>
        <v>1</v>
      </c>
      <c r="J588" s="9">
        <v>0</v>
      </c>
      <c r="K588" s="9">
        <v>0</v>
      </c>
      <c r="L588" s="9">
        <v>0</v>
      </c>
      <c r="M588" s="9">
        <f>'форма 1'!O588</f>
        <v>351589.3</v>
      </c>
      <c r="N588" s="11">
        <f t="shared" si="77"/>
        <v>351589.3</v>
      </c>
    </row>
    <row r="589" spans="1:14" ht="30" hidden="1" x14ac:dyDescent="0.25">
      <c r="A589" s="12">
        <f t="shared" si="78"/>
        <v>10</v>
      </c>
      <c r="B589" s="94" t="s">
        <v>748</v>
      </c>
      <c r="C589" s="6">
        <f>'форма 1'!I589</f>
        <v>1269.5</v>
      </c>
      <c r="D589" s="7">
        <f>'форма 1'!N589</f>
        <v>43</v>
      </c>
      <c r="E589" s="8">
        <v>0</v>
      </c>
      <c r="F589" s="8">
        <v>0</v>
      </c>
      <c r="G589" s="8">
        <v>0</v>
      </c>
      <c r="H589" s="8">
        <v>1</v>
      </c>
      <c r="I589" s="8">
        <f t="shared" si="76"/>
        <v>1</v>
      </c>
      <c r="J589" s="9">
        <v>0</v>
      </c>
      <c r="K589" s="9">
        <v>0</v>
      </c>
      <c r="L589" s="9">
        <v>0</v>
      </c>
      <c r="M589" s="9">
        <f>'форма 1'!O589</f>
        <v>256892.5</v>
      </c>
      <c r="N589" s="11">
        <f t="shared" si="77"/>
        <v>256892.5</v>
      </c>
    </row>
    <row r="590" spans="1:14" ht="30" hidden="1" x14ac:dyDescent="0.25">
      <c r="A590" s="12">
        <f t="shared" si="78"/>
        <v>11</v>
      </c>
      <c r="B590" s="94" t="s">
        <v>749</v>
      </c>
      <c r="C590" s="6">
        <f>'форма 1'!I590</f>
        <v>3146.3</v>
      </c>
      <c r="D590" s="7">
        <f>'форма 1'!N590</f>
        <v>32</v>
      </c>
      <c r="E590" s="8">
        <v>0</v>
      </c>
      <c r="F590" s="8">
        <v>0</v>
      </c>
      <c r="G590" s="8">
        <v>0</v>
      </c>
      <c r="H590" s="8">
        <v>1</v>
      </c>
      <c r="I590" s="8">
        <f t="shared" si="76"/>
        <v>1</v>
      </c>
      <c r="J590" s="9">
        <v>0</v>
      </c>
      <c r="K590" s="9">
        <v>0</v>
      </c>
      <c r="L590" s="9">
        <v>0</v>
      </c>
      <c r="M590" s="9">
        <f>'форма 1'!O590</f>
        <v>8481485.4000000004</v>
      </c>
      <c r="N590" s="11">
        <f t="shared" si="77"/>
        <v>8481485.4000000004</v>
      </c>
    </row>
    <row r="591" spans="1:14" hidden="1" x14ac:dyDescent="0.25">
      <c r="A591" s="12">
        <f t="shared" si="78"/>
        <v>12</v>
      </c>
      <c r="B591" s="94" t="s">
        <v>750</v>
      </c>
      <c r="C591" s="6">
        <f>'форма 1'!I591</f>
        <v>4572</v>
      </c>
      <c r="D591" s="7">
        <f>'форма 1'!N591</f>
        <v>201</v>
      </c>
      <c r="E591" s="8">
        <v>0</v>
      </c>
      <c r="F591" s="8">
        <v>0</v>
      </c>
      <c r="G591" s="8">
        <v>0</v>
      </c>
      <c r="H591" s="8">
        <v>1</v>
      </c>
      <c r="I591" s="8">
        <f t="shared" si="76"/>
        <v>1</v>
      </c>
      <c r="J591" s="9">
        <v>0</v>
      </c>
      <c r="K591" s="9">
        <v>0</v>
      </c>
      <c r="L591" s="9">
        <v>0</v>
      </c>
      <c r="M591" s="9">
        <f>'форма 1'!O591</f>
        <v>828223</v>
      </c>
      <c r="N591" s="11">
        <f t="shared" si="77"/>
        <v>828223</v>
      </c>
    </row>
    <row r="592" spans="1:14" hidden="1" x14ac:dyDescent="0.25">
      <c r="A592" s="12">
        <f t="shared" si="78"/>
        <v>13</v>
      </c>
      <c r="B592" s="94" t="s">
        <v>751</v>
      </c>
      <c r="C592" s="6">
        <f>'форма 1'!I592</f>
        <v>5089.3999999999996</v>
      </c>
      <c r="D592" s="7">
        <f>'форма 1'!N592</f>
        <v>168</v>
      </c>
      <c r="E592" s="8">
        <v>0</v>
      </c>
      <c r="F592" s="8">
        <v>0</v>
      </c>
      <c r="G592" s="8">
        <v>0</v>
      </c>
      <c r="H592" s="8">
        <v>1</v>
      </c>
      <c r="I592" s="8">
        <f t="shared" si="76"/>
        <v>1</v>
      </c>
      <c r="J592" s="9">
        <v>0</v>
      </c>
      <c r="K592" s="9">
        <v>0</v>
      </c>
      <c r="L592" s="9">
        <v>0</v>
      </c>
      <c r="M592" s="9">
        <f>'форма 1'!O592</f>
        <v>865323.8</v>
      </c>
      <c r="N592" s="11">
        <f t="shared" si="77"/>
        <v>865323.8</v>
      </c>
    </row>
    <row r="593" spans="1:14" hidden="1" x14ac:dyDescent="0.25">
      <c r="A593" s="12">
        <f t="shared" si="78"/>
        <v>14</v>
      </c>
      <c r="B593" s="94" t="s">
        <v>752</v>
      </c>
      <c r="C593" s="6">
        <f>'форма 1'!I593</f>
        <v>3699.7</v>
      </c>
      <c r="D593" s="7">
        <f>'форма 1'!N593</f>
        <v>155</v>
      </c>
      <c r="E593" s="8">
        <v>0</v>
      </c>
      <c r="F593" s="8">
        <v>0</v>
      </c>
      <c r="G593" s="8">
        <v>0</v>
      </c>
      <c r="H593" s="8">
        <v>1</v>
      </c>
      <c r="I593" s="8">
        <f t="shared" si="76"/>
        <v>1</v>
      </c>
      <c r="J593" s="9">
        <v>0</v>
      </c>
      <c r="K593" s="9">
        <v>0</v>
      </c>
      <c r="L593" s="9">
        <v>0</v>
      </c>
      <c r="M593" s="9">
        <f>'форма 1'!O593</f>
        <v>655622</v>
      </c>
      <c r="N593" s="11">
        <f t="shared" si="77"/>
        <v>655622</v>
      </c>
    </row>
    <row r="594" spans="1:14" hidden="1" x14ac:dyDescent="0.25">
      <c r="A594" s="12">
        <f t="shared" si="78"/>
        <v>15</v>
      </c>
      <c r="B594" s="94" t="s">
        <v>753</v>
      </c>
      <c r="C594" s="6">
        <f>'форма 1'!I594</f>
        <v>3846.5</v>
      </c>
      <c r="D594" s="7">
        <f>'форма 1'!N594</f>
        <v>139</v>
      </c>
      <c r="E594" s="8">
        <v>0</v>
      </c>
      <c r="F594" s="8">
        <v>0</v>
      </c>
      <c r="G594" s="8">
        <v>0</v>
      </c>
      <c r="H594" s="8">
        <v>1</v>
      </c>
      <c r="I594" s="8">
        <f t="shared" si="76"/>
        <v>1</v>
      </c>
      <c r="J594" s="9">
        <v>0</v>
      </c>
      <c r="K594" s="9">
        <v>0</v>
      </c>
      <c r="L594" s="9">
        <v>0</v>
      </c>
      <c r="M594" s="9">
        <f>'форма 1'!O594</f>
        <v>658539.19999999995</v>
      </c>
      <c r="N594" s="11">
        <f t="shared" si="77"/>
        <v>658539.19999999995</v>
      </c>
    </row>
    <row r="595" spans="1:14" hidden="1" x14ac:dyDescent="0.25">
      <c r="A595" s="12">
        <f t="shared" si="78"/>
        <v>16</v>
      </c>
      <c r="B595" s="94" t="s">
        <v>754</v>
      </c>
      <c r="C595" s="6">
        <f>'форма 1'!I595</f>
        <v>3855.8</v>
      </c>
      <c r="D595" s="7">
        <f>'форма 1'!N595</f>
        <v>156</v>
      </c>
      <c r="E595" s="8">
        <v>0</v>
      </c>
      <c r="F595" s="8">
        <v>0</v>
      </c>
      <c r="G595" s="8">
        <v>0</v>
      </c>
      <c r="H595" s="8">
        <v>1</v>
      </c>
      <c r="I595" s="8">
        <f t="shared" si="76"/>
        <v>1</v>
      </c>
      <c r="J595" s="9">
        <v>0</v>
      </c>
      <c r="K595" s="9">
        <v>0</v>
      </c>
      <c r="L595" s="9">
        <v>0</v>
      </c>
      <c r="M595" s="9">
        <f>'форма 1'!O595</f>
        <v>667365.6</v>
      </c>
      <c r="N595" s="11">
        <f t="shared" si="77"/>
        <v>667365.6</v>
      </c>
    </row>
    <row r="596" spans="1:14" hidden="1" x14ac:dyDescent="0.25">
      <c r="A596" s="12">
        <f t="shared" si="78"/>
        <v>17</v>
      </c>
      <c r="B596" s="94" t="s">
        <v>755</v>
      </c>
      <c r="C596" s="6">
        <f>'форма 1'!I596</f>
        <v>3872.2</v>
      </c>
      <c r="D596" s="7">
        <f>'форма 1'!N596</f>
        <v>131</v>
      </c>
      <c r="E596" s="8">
        <v>0</v>
      </c>
      <c r="F596" s="8">
        <v>0</v>
      </c>
      <c r="G596" s="8">
        <v>0</v>
      </c>
      <c r="H596" s="8">
        <v>1</v>
      </c>
      <c r="I596" s="8">
        <f t="shared" si="76"/>
        <v>1</v>
      </c>
      <c r="J596" s="9">
        <v>0</v>
      </c>
      <c r="K596" s="9">
        <v>0</v>
      </c>
      <c r="L596" s="9">
        <v>0</v>
      </c>
      <c r="M596" s="9">
        <f>'форма 1'!O596</f>
        <v>670432.4</v>
      </c>
      <c r="N596" s="11">
        <f t="shared" si="77"/>
        <v>670432.4</v>
      </c>
    </row>
    <row r="597" spans="1:14" hidden="1" x14ac:dyDescent="0.25">
      <c r="A597" s="12">
        <f t="shared" si="78"/>
        <v>18</v>
      </c>
      <c r="B597" s="94" t="s">
        <v>756</v>
      </c>
      <c r="C597" s="6">
        <f>'форма 1'!I597</f>
        <v>4124.3100000000004</v>
      </c>
      <c r="D597" s="7">
        <f>'форма 1'!N597</f>
        <v>103</v>
      </c>
      <c r="E597" s="8">
        <v>0</v>
      </c>
      <c r="F597" s="8">
        <v>0</v>
      </c>
      <c r="G597" s="8">
        <v>0</v>
      </c>
      <c r="H597" s="8">
        <v>1</v>
      </c>
      <c r="I597" s="8">
        <f t="shared" si="76"/>
        <v>1</v>
      </c>
      <c r="J597" s="9">
        <v>0</v>
      </c>
      <c r="K597" s="9">
        <v>0</v>
      </c>
      <c r="L597" s="9">
        <v>0</v>
      </c>
      <c r="M597" s="9">
        <f>'форма 1'!O597</f>
        <v>725804.97</v>
      </c>
      <c r="N597" s="11">
        <f t="shared" si="77"/>
        <v>725804.97</v>
      </c>
    </row>
    <row r="598" spans="1:14" hidden="1" x14ac:dyDescent="0.25">
      <c r="A598" s="12">
        <f t="shared" si="78"/>
        <v>19</v>
      </c>
      <c r="B598" s="94" t="s">
        <v>827</v>
      </c>
      <c r="C598" s="6">
        <f>'форма 1'!I598</f>
        <v>3249.8</v>
      </c>
      <c r="D598" s="7">
        <f>'форма 1'!N598</f>
        <v>111</v>
      </c>
      <c r="E598" s="8">
        <v>0</v>
      </c>
      <c r="F598" s="8">
        <v>0</v>
      </c>
      <c r="G598" s="8">
        <v>0</v>
      </c>
      <c r="H598" s="8">
        <v>1</v>
      </c>
      <c r="I598" s="8">
        <f>H598</f>
        <v>1</v>
      </c>
      <c r="J598" s="9">
        <v>0</v>
      </c>
      <c r="K598" s="9">
        <v>0</v>
      </c>
      <c r="L598" s="9">
        <v>0</v>
      </c>
      <c r="M598" s="9">
        <f>'форма 1'!O598</f>
        <v>561785.4</v>
      </c>
      <c r="N598" s="11">
        <f>M598</f>
        <v>561785.4</v>
      </c>
    </row>
    <row r="599" spans="1:14" hidden="1" x14ac:dyDescent="0.25">
      <c r="A599" s="12">
        <f t="shared" si="78"/>
        <v>20</v>
      </c>
      <c r="B599" s="94" t="s">
        <v>757</v>
      </c>
      <c r="C599" s="6">
        <f>'форма 1'!I599</f>
        <v>5219.72</v>
      </c>
      <c r="D599" s="7">
        <f>'форма 1'!N599</f>
        <v>182</v>
      </c>
      <c r="E599" s="8">
        <v>0</v>
      </c>
      <c r="F599" s="8">
        <v>0</v>
      </c>
      <c r="G599" s="8">
        <v>0</v>
      </c>
      <c r="H599" s="8">
        <v>1</v>
      </c>
      <c r="I599" s="8">
        <f t="shared" si="76"/>
        <v>1</v>
      </c>
      <c r="J599" s="9">
        <v>0</v>
      </c>
      <c r="K599" s="9">
        <v>0</v>
      </c>
      <c r="L599" s="9">
        <v>0</v>
      </c>
      <c r="M599" s="9">
        <f>'форма 1'!O599</f>
        <v>846216.14</v>
      </c>
      <c r="N599" s="11">
        <f t="shared" si="77"/>
        <v>846216.14</v>
      </c>
    </row>
    <row r="600" spans="1:14" hidden="1" x14ac:dyDescent="0.25">
      <c r="A600" s="12">
        <f t="shared" si="78"/>
        <v>21</v>
      </c>
      <c r="B600" s="94" t="s">
        <v>758</v>
      </c>
      <c r="C600" s="6">
        <f>'форма 1'!I600</f>
        <v>3573</v>
      </c>
      <c r="D600" s="7">
        <f>'форма 1'!N600</f>
        <v>180</v>
      </c>
      <c r="E600" s="8">
        <v>0</v>
      </c>
      <c r="F600" s="8">
        <v>0</v>
      </c>
      <c r="G600" s="8">
        <v>0</v>
      </c>
      <c r="H600" s="8">
        <v>1</v>
      </c>
      <c r="I600" s="8">
        <f t="shared" si="76"/>
        <v>1</v>
      </c>
      <c r="J600" s="9">
        <v>0</v>
      </c>
      <c r="K600" s="9">
        <v>0</v>
      </c>
      <c r="L600" s="9">
        <v>0</v>
      </c>
      <c r="M600" s="9">
        <f>'форма 1'!O600</f>
        <v>568966.19999999995</v>
      </c>
      <c r="N600" s="11">
        <f t="shared" si="77"/>
        <v>568966.19999999995</v>
      </c>
    </row>
    <row r="601" spans="1:14" hidden="1" x14ac:dyDescent="0.25">
      <c r="A601" s="12">
        <f t="shared" si="78"/>
        <v>22</v>
      </c>
      <c r="B601" s="94" t="s">
        <v>759</v>
      </c>
      <c r="C601" s="6">
        <f>'форма 1'!I601</f>
        <v>3405.3</v>
      </c>
      <c r="D601" s="7">
        <f>'форма 1'!N601</f>
        <v>149</v>
      </c>
      <c r="E601" s="8">
        <v>0</v>
      </c>
      <c r="F601" s="8">
        <v>0</v>
      </c>
      <c r="G601" s="8">
        <v>0</v>
      </c>
      <c r="H601" s="8">
        <v>1</v>
      </c>
      <c r="I601" s="8">
        <f t="shared" si="76"/>
        <v>1</v>
      </c>
      <c r="J601" s="9">
        <v>0</v>
      </c>
      <c r="K601" s="9">
        <v>0</v>
      </c>
      <c r="L601" s="9">
        <v>0</v>
      </c>
      <c r="M601" s="9">
        <f>'форма 1'!O601</f>
        <v>597595.9</v>
      </c>
      <c r="N601" s="11">
        <f t="shared" si="77"/>
        <v>597595.9</v>
      </c>
    </row>
    <row r="602" spans="1:14" hidden="1" x14ac:dyDescent="0.25">
      <c r="A602" s="12">
        <f t="shared" si="78"/>
        <v>23</v>
      </c>
      <c r="B602" s="94" t="s">
        <v>760</v>
      </c>
      <c r="C602" s="6">
        <f>'форма 1'!I602</f>
        <v>3299.15</v>
      </c>
      <c r="D602" s="7">
        <f>'форма 1'!N602</f>
        <v>137</v>
      </c>
      <c r="E602" s="8">
        <v>0</v>
      </c>
      <c r="F602" s="8">
        <v>0</v>
      </c>
      <c r="G602" s="8">
        <v>0</v>
      </c>
      <c r="H602" s="8">
        <v>1</v>
      </c>
      <c r="I602" s="8">
        <f t="shared" si="76"/>
        <v>1</v>
      </c>
      <c r="J602" s="9">
        <v>0</v>
      </c>
      <c r="K602" s="9">
        <v>0</v>
      </c>
      <c r="L602" s="9">
        <v>0</v>
      </c>
      <c r="M602" s="9">
        <f>'форма 1'!O602</f>
        <v>571275.65</v>
      </c>
      <c r="N602" s="11">
        <f t="shared" si="77"/>
        <v>571275.65</v>
      </c>
    </row>
    <row r="603" spans="1:14" hidden="1" x14ac:dyDescent="0.25">
      <c r="A603" s="12">
        <f t="shared" si="78"/>
        <v>24</v>
      </c>
      <c r="B603" s="94" t="s">
        <v>761</v>
      </c>
      <c r="C603" s="6">
        <f>'форма 1'!I603</f>
        <v>3582</v>
      </c>
      <c r="D603" s="7">
        <f>'форма 1'!N603</f>
        <v>175</v>
      </c>
      <c r="E603" s="8">
        <v>0</v>
      </c>
      <c r="F603" s="8">
        <v>0</v>
      </c>
      <c r="G603" s="8">
        <v>0</v>
      </c>
      <c r="H603" s="8">
        <v>1</v>
      </c>
      <c r="I603" s="8">
        <f t="shared" si="76"/>
        <v>1</v>
      </c>
      <c r="J603" s="9">
        <v>0</v>
      </c>
      <c r="K603" s="9">
        <v>0</v>
      </c>
      <c r="L603" s="9">
        <v>0</v>
      </c>
      <c r="M603" s="9">
        <f>'форма 1'!O603</f>
        <v>235016</v>
      </c>
      <c r="N603" s="11">
        <f t="shared" si="77"/>
        <v>235016</v>
      </c>
    </row>
    <row r="604" spans="1:14" hidden="1" x14ac:dyDescent="0.25">
      <c r="A604" s="12">
        <f t="shared" si="78"/>
        <v>25</v>
      </c>
      <c r="B604" s="94" t="s">
        <v>762</v>
      </c>
      <c r="C604" s="6">
        <f>'форма 1'!I604</f>
        <v>3940.36</v>
      </c>
      <c r="D604" s="7">
        <f>'форма 1'!N604</f>
        <v>228</v>
      </c>
      <c r="E604" s="8">
        <v>0</v>
      </c>
      <c r="F604" s="8">
        <v>0</v>
      </c>
      <c r="G604" s="8">
        <v>0</v>
      </c>
      <c r="H604" s="8">
        <v>1</v>
      </c>
      <c r="I604" s="8">
        <f t="shared" si="76"/>
        <v>1</v>
      </c>
      <c r="J604" s="9">
        <v>0</v>
      </c>
      <c r="K604" s="9">
        <v>0</v>
      </c>
      <c r="L604" s="9">
        <v>0</v>
      </c>
      <c r="M604" s="9">
        <f>'форма 1'!O604</f>
        <v>701306.1</v>
      </c>
      <c r="N604" s="11">
        <f t="shared" si="77"/>
        <v>701306.1</v>
      </c>
    </row>
    <row r="605" spans="1:14" hidden="1" x14ac:dyDescent="0.25">
      <c r="A605" s="12">
        <f t="shared" si="78"/>
        <v>26</v>
      </c>
      <c r="B605" s="94" t="s">
        <v>763</v>
      </c>
      <c r="C605" s="6">
        <f>'форма 1'!I605</f>
        <v>2356.1</v>
      </c>
      <c r="D605" s="7">
        <f>'форма 1'!N605</f>
        <v>75</v>
      </c>
      <c r="E605" s="8">
        <v>0</v>
      </c>
      <c r="F605" s="8">
        <v>0</v>
      </c>
      <c r="G605" s="8">
        <v>0</v>
      </c>
      <c r="H605" s="8">
        <v>1</v>
      </c>
      <c r="I605" s="8">
        <f t="shared" si="76"/>
        <v>1</v>
      </c>
      <c r="J605" s="9">
        <v>0</v>
      </c>
      <c r="K605" s="9">
        <v>0</v>
      </c>
      <c r="L605" s="9">
        <v>0</v>
      </c>
      <c r="M605" s="9">
        <f>'форма 1'!O605</f>
        <v>219126.6</v>
      </c>
      <c r="N605" s="11">
        <f t="shared" si="77"/>
        <v>219126.6</v>
      </c>
    </row>
    <row r="606" spans="1:14" hidden="1" x14ac:dyDescent="0.25">
      <c r="A606" s="12">
        <f t="shared" si="78"/>
        <v>27</v>
      </c>
      <c r="B606" s="94" t="s">
        <v>764</v>
      </c>
      <c r="C606" s="6">
        <f>'форма 1'!I606</f>
        <v>2576.64</v>
      </c>
      <c r="D606" s="7">
        <f>'форма 1'!N606</f>
        <v>79</v>
      </c>
      <c r="E606" s="8">
        <v>0</v>
      </c>
      <c r="F606" s="8">
        <v>0</v>
      </c>
      <c r="G606" s="8">
        <v>0</v>
      </c>
      <c r="H606" s="8">
        <v>1</v>
      </c>
      <c r="I606" s="8">
        <f t="shared" si="76"/>
        <v>1</v>
      </c>
      <c r="J606" s="9">
        <v>0</v>
      </c>
      <c r="K606" s="9">
        <v>0</v>
      </c>
      <c r="L606" s="9">
        <v>0</v>
      </c>
      <c r="M606" s="9">
        <f>'форма 1'!O606</f>
        <v>436046.6</v>
      </c>
      <c r="N606" s="11">
        <f t="shared" si="77"/>
        <v>436046.6</v>
      </c>
    </row>
    <row r="607" spans="1:14" hidden="1" x14ac:dyDescent="0.25">
      <c r="A607" s="12">
        <f t="shared" si="78"/>
        <v>28</v>
      </c>
      <c r="B607" s="94" t="s">
        <v>765</v>
      </c>
      <c r="C607" s="6">
        <f>'форма 1'!I607</f>
        <v>3834</v>
      </c>
      <c r="D607" s="7">
        <f>'форма 1'!N607</f>
        <v>127</v>
      </c>
      <c r="E607" s="8">
        <v>0</v>
      </c>
      <c r="F607" s="8">
        <v>0</v>
      </c>
      <c r="G607" s="8">
        <v>0</v>
      </c>
      <c r="H607" s="8">
        <v>1</v>
      </c>
      <c r="I607" s="8">
        <f t="shared" si="76"/>
        <v>1</v>
      </c>
      <c r="J607" s="9">
        <v>0</v>
      </c>
      <c r="K607" s="9">
        <v>0</v>
      </c>
      <c r="L607" s="9">
        <v>0</v>
      </c>
      <c r="M607" s="9">
        <f>'форма 1'!O607</f>
        <v>250956.2</v>
      </c>
      <c r="N607" s="11">
        <f t="shared" si="77"/>
        <v>250956.2</v>
      </c>
    </row>
    <row r="608" spans="1:14" hidden="1" x14ac:dyDescent="0.25">
      <c r="A608" s="12">
        <f t="shared" si="78"/>
        <v>29</v>
      </c>
      <c r="B608" s="94" t="s">
        <v>766</v>
      </c>
      <c r="C608" s="6">
        <f>'форма 1'!I608</f>
        <v>3161.6</v>
      </c>
      <c r="D608" s="7">
        <f>'форма 1'!N608</f>
        <v>198</v>
      </c>
      <c r="E608" s="8">
        <v>0</v>
      </c>
      <c r="F608" s="8">
        <v>0</v>
      </c>
      <c r="G608" s="8">
        <v>0</v>
      </c>
      <c r="H608" s="8">
        <v>1</v>
      </c>
      <c r="I608" s="8">
        <f t="shared" si="76"/>
        <v>1</v>
      </c>
      <c r="J608" s="9">
        <v>0</v>
      </c>
      <c r="K608" s="9">
        <v>0</v>
      </c>
      <c r="L608" s="9">
        <v>0</v>
      </c>
      <c r="M608" s="9">
        <f>'форма 1'!O608</f>
        <v>558120.19999999995</v>
      </c>
      <c r="N608" s="11">
        <f t="shared" si="77"/>
        <v>558120.19999999995</v>
      </c>
    </row>
    <row r="609" spans="1:14" hidden="1" x14ac:dyDescent="0.25">
      <c r="A609" s="12">
        <f t="shared" si="78"/>
        <v>30</v>
      </c>
      <c r="B609" s="94" t="s">
        <v>767</v>
      </c>
      <c r="C609" s="6">
        <f>'форма 1'!I609</f>
        <v>1950</v>
      </c>
      <c r="D609" s="7">
        <f>'форма 1'!N609</f>
        <v>84</v>
      </c>
      <c r="E609" s="8">
        <v>0</v>
      </c>
      <c r="F609" s="8">
        <v>0</v>
      </c>
      <c r="G609" s="8">
        <v>0</v>
      </c>
      <c r="H609" s="8">
        <v>1</v>
      </c>
      <c r="I609" s="8">
        <f t="shared" si="76"/>
        <v>1</v>
      </c>
      <c r="J609" s="9">
        <v>0</v>
      </c>
      <c r="K609" s="9">
        <v>0</v>
      </c>
      <c r="L609" s="9">
        <v>0</v>
      </c>
      <c r="M609" s="9">
        <f>'форма 1'!O609</f>
        <v>336974</v>
      </c>
      <c r="N609" s="11">
        <f t="shared" si="77"/>
        <v>336974</v>
      </c>
    </row>
    <row r="610" spans="1:14" hidden="1" x14ac:dyDescent="0.25">
      <c r="A610" s="12">
        <f t="shared" si="78"/>
        <v>31</v>
      </c>
      <c r="B610" s="94" t="s">
        <v>768</v>
      </c>
      <c r="C610" s="6">
        <f>'форма 1'!I610</f>
        <v>3456.7</v>
      </c>
      <c r="D610" s="7">
        <f>'форма 1'!N610</f>
        <v>185</v>
      </c>
      <c r="E610" s="8">
        <v>0</v>
      </c>
      <c r="F610" s="8">
        <v>0</v>
      </c>
      <c r="G610" s="8">
        <v>0</v>
      </c>
      <c r="H610" s="8">
        <v>1</v>
      </c>
      <c r="I610" s="8">
        <f t="shared" si="76"/>
        <v>1</v>
      </c>
      <c r="J610" s="9">
        <v>0</v>
      </c>
      <c r="K610" s="9">
        <v>0</v>
      </c>
      <c r="L610" s="9">
        <v>0</v>
      </c>
      <c r="M610" s="9">
        <f>'форма 1'!O610</f>
        <v>476306</v>
      </c>
      <c r="N610" s="11">
        <f t="shared" si="77"/>
        <v>476306</v>
      </c>
    </row>
    <row r="611" spans="1:14" hidden="1" x14ac:dyDescent="0.25">
      <c r="A611" s="12">
        <f t="shared" si="78"/>
        <v>32</v>
      </c>
      <c r="B611" s="94" t="s">
        <v>769</v>
      </c>
      <c r="C611" s="6">
        <f>'форма 1'!I611</f>
        <v>15418.66</v>
      </c>
      <c r="D611" s="7">
        <f>'форма 1'!N611</f>
        <v>518</v>
      </c>
      <c r="E611" s="8">
        <v>0</v>
      </c>
      <c r="F611" s="8">
        <v>0</v>
      </c>
      <c r="G611" s="8">
        <v>0</v>
      </c>
      <c r="H611" s="8">
        <v>1</v>
      </c>
      <c r="I611" s="8">
        <f t="shared" si="76"/>
        <v>1</v>
      </c>
      <c r="J611" s="9">
        <v>0</v>
      </c>
      <c r="K611" s="9">
        <v>0</v>
      </c>
      <c r="L611" s="9">
        <v>0</v>
      </c>
      <c r="M611" s="9">
        <f>'форма 1'!O611</f>
        <v>1312511.3999999999</v>
      </c>
      <c r="N611" s="11">
        <f t="shared" si="77"/>
        <v>1312511.3999999999</v>
      </c>
    </row>
    <row r="612" spans="1:14" hidden="1" x14ac:dyDescent="0.25">
      <c r="A612" s="12">
        <f t="shared" si="78"/>
        <v>33</v>
      </c>
      <c r="B612" s="94" t="s">
        <v>770</v>
      </c>
      <c r="C612" s="6">
        <f>'форма 1'!I612</f>
        <v>2714.9</v>
      </c>
      <c r="D612" s="7">
        <f>'форма 1'!N612</f>
        <v>84</v>
      </c>
      <c r="E612" s="8">
        <v>0</v>
      </c>
      <c r="F612" s="8">
        <v>0</v>
      </c>
      <c r="G612" s="8">
        <v>0</v>
      </c>
      <c r="H612" s="8">
        <v>1</v>
      </c>
      <c r="I612" s="8">
        <f t="shared" si="76"/>
        <v>1</v>
      </c>
      <c r="J612" s="9">
        <v>0</v>
      </c>
      <c r="K612" s="9">
        <v>0</v>
      </c>
      <c r="L612" s="9">
        <v>0</v>
      </c>
      <c r="M612" s="9">
        <f>'форма 1'!O612</f>
        <v>445606.04</v>
      </c>
      <c r="N612" s="11">
        <f t="shared" si="77"/>
        <v>445606.04</v>
      </c>
    </row>
    <row r="613" spans="1:14" hidden="1" x14ac:dyDescent="0.25">
      <c r="A613" s="12">
        <f t="shared" si="78"/>
        <v>34</v>
      </c>
      <c r="B613" s="94" t="s">
        <v>771</v>
      </c>
      <c r="C613" s="6">
        <f>'форма 1'!I613</f>
        <v>2018.5</v>
      </c>
      <c r="D613" s="7">
        <f>'форма 1'!N613</f>
        <v>78</v>
      </c>
      <c r="E613" s="8">
        <v>0</v>
      </c>
      <c r="F613" s="8">
        <v>0</v>
      </c>
      <c r="G613" s="8">
        <v>0</v>
      </c>
      <c r="H613" s="8">
        <v>1</v>
      </c>
      <c r="I613" s="8">
        <f t="shared" si="76"/>
        <v>1</v>
      </c>
      <c r="J613" s="9">
        <v>0</v>
      </c>
      <c r="K613" s="9">
        <v>0</v>
      </c>
      <c r="L613" s="9">
        <v>0</v>
      </c>
      <c r="M613" s="9">
        <f>'форма 1'!O613</f>
        <v>244467</v>
      </c>
      <c r="N613" s="11">
        <f t="shared" si="77"/>
        <v>244467</v>
      </c>
    </row>
    <row r="614" spans="1:14" hidden="1" x14ac:dyDescent="0.25">
      <c r="A614" s="12">
        <f t="shared" si="78"/>
        <v>35</v>
      </c>
      <c r="B614" s="94" t="s">
        <v>828</v>
      </c>
      <c r="C614" s="6">
        <f>'форма 1'!I614</f>
        <v>2757.88</v>
      </c>
      <c r="D614" s="7">
        <f>'форма 1'!N614</f>
        <v>116</v>
      </c>
      <c r="E614" s="8">
        <v>0</v>
      </c>
      <c r="F614" s="8">
        <v>0</v>
      </c>
      <c r="G614" s="8">
        <v>0</v>
      </c>
      <c r="H614" s="8">
        <v>1</v>
      </c>
      <c r="I614" s="8">
        <f>H614</f>
        <v>1</v>
      </c>
      <c r="J614" s="9">
        <v>0</v>
      </c>
      <c r="K614" s="9">
        <v>0</v>
      </c>
      <c r="L614" s="9">
        <v>0</v>
      </c>
      <c r="M614" s="9">
        <f>'форма 1'!O614</f>
        <v>474957.56</v>
      </c>
      <c r="N614" s="11">
        <f>M614</f>
        <v>474957.56</v>
      </c>
    </row>
    <row r="615" spans="1:14" hidden="1" x14ac:dyDescent="0.25">
      <c r="A615" s="12">
        <f t="shared" si="78"/>
        <v>36</v>
      </c>
      <c r="B615" s="94" t="s">
        <v>772</v>
      </c>
      <c r="C615" s="6">
        <f>'форма 1'!I615</f>
        <v>6618.3</v>
      </c>
      <c r="D615" s="7">
        <f>'форма 1'!N615</f>
        <v>292</v>
      </c>
      <c r="E615" s="8">
        <v>0</v>
      </c>
      <c r="F615" s="8">
        <v>0</v>
      </c>
      <c r="G615" s="8">
        <v>0</v>
      </c>
      <c r="H615" s="8">
        <v>1</v>
      </c>
      <c r="I615" s="8">
        <f t="shared" si="76"/>
        <v>1</v>
      </c>
      <c r="J615" s="9">
        <v>0</v>
      </c>
      <c r="K615" s="9">
        <v>0</v>
      </c>
      <c r="L615" s="9">
        <v>0</v>
      </c>
      <c r="M615" s="9">
        <f>'форма 1'!O615</f>
        <v>755684</v>
      </c>
      <c r="N615" s="11">
        <f t="shared" si="77"/>
        <v>755684</v>
      </c>
    </row>
    <row r="616" spans="1:14" hidden="1" x14ac:dyDescent="0.25">
      <c r="A616" s="12">
        <f t="shared" si="78"/>
        <v>37</v>
      </c>
      <c r="B616" s="94" t="s">
        <v>773</v>
      </c>
      <c r="C616" s="6">
        <f>'форма 1'!I616</f>
        <v>2230.1799999999998</v>
      </c>
      <c r="D616" s="7">
        <f>'форма 1'!N616</f>
        <v>67</v>
      </c>
      <c r="E616" s="8">
        <v>0</v>
      </c>
      <c r="F616" s="8">
        <v>0</v>
      </c>
      <c r="G616" s="8">
        <v>0</v>
      </c>
      <c r="H616" s="8">
        <v>1</v>
      </c>
      <c r="I616" s="8">
        <f t="shared" si="76"/>
        <v>1</v>
      </c>
      <c r="J616" s="9">
        <v>0</v>
      </c>
      <c r="K616" s="9">
        <v>0</v>
      </c>
      <c r="L616" s="9">
        <v>0</v>
      </c>
      <c r="M616" s="9">
        <f>'форма 1'!O616</f>
        <v>388511.2</v>
      </c>
      <c r="N616" s="11">
        <f t="shared" si="77"/>
        <v>388511.2</v>
      </c>
    </row>
    <row r="617" spans="1:14" hidden="1" x14ac:dyDescent="0.25">
      <c r="A617" s="69" t="s">
        <v>32</v>
      </c>
      <c r="B617" s="94"/>
      <c r="C617" s="20" t="s">
        <v>16</v>
      </c>
      <c r="D617" s="20" t="s">
        <v>16</v>
      </c>
      <c r="E617" s="20" t="s">
        <v>16</v>
      </c>
      <c r="F617" s="20" t="s">
        <v>16</v>
      </c>
      <c r="G617" s="20" t="s">
        <v>16</v>
      </c>
      <c r="H617" s="20" t="s">
        <v>16</v>
      </c>
      <c r="I617" s="20" t="s">
        <v>16</v>
      </c>
      <c r="J617" s="20" t="s">
        <v>16</v>
      </c>
      <c r="K617" s="20" t="s">
        <v>16</v>
      </c>
      <c r="L617" s="20" t="s">
        <v>16</v>
      </c>
      <c r="M617" s="20" t="s">
        <v>16</v>
      </c>
      <c r="N617" s="11" t="str">
        <f>M617</f>
        <v>Х</v>
      </c>
    </row>
    <row r="618" spans="1:14" hidden="1" x14ac:dyDescent="0.25">
      <c r="A618" s="12">
        <f>A616+1</f>
        <v>38</v>
      </c>
      <c r="B618" s="94" t="s">
        <v>774</v>
      </c>
      <c r="C618" s="6">
        <f>'форма 1'!I618</f>
        <v>4294.7</v>
      </c>
      <c r="D618" s="7">
        <f>'форма 1'!N618</f>
        <v>146</v>
      </c>
      <c r="E618" s="8">
        <v>0</v>
      </c>
      <c r="F618" s="8">
        <v>0</v>
      </c>
      <c r="G618" s="8">
        <v>0</v>
      </c>
      <c r="H618" s="8">
        <v>1</v>
      </c>
      <c r="I618" s="8">
        <f t="shared" si="76"/>
        <v>1</v>
      </c>
      <c r="J618" s="9">
        <v>0</v>
      </c>
      <c r="K618" s="9">
        <v>0</v>
      </c>
      <c r="L618" s="9">
        <v>0</v>
      </c>
      <c r="M618" s="9">
        <f>'форма 1'!O618</f>
        <v>14060314</v>
      </c>
      <c r="N618" s="11">
        <f t="shared" si="77"/>
        <v>14060314</v>
      </c>
    </row>
    <row r="619" spans="1:14" hidden="1" x14ac:dyDescent="0.25">
      <c r="A619" s="12">
        <f>A618+1</f>
        <v>39</v>
      </c>
      <c r="B619" s="94" t="s">
        <v>775</v>
      </c>
      <c r="C619" s="6">
        <f>'форма 1'!I619</f>
        <v>3716.4</v>
      </c>
      <c r="D619" s="7">
        <f>'форма 1'!N619</f>
        <v>132</v>
      </c>
      <c r="E619" s="8">
        <v>0</v>
      </c>
      <c r="F619" s="8">
        <v>0</v>
      </c>
      <c r="G619" s="8">
        <v>0</v>
      </c>
      <c r="H619" s="8">
        <v>1</v>
      </c>
      <c r="I619" s="8">
        <f t="shared" si="76"/>
        <v>1</v>
      </c>
      <c r="J619" s="9">
        <v>0</v>
      </c>
      <c r="K619" s="9">
        <v>0</v>
      </c>
      <c r="L619" s="9">
        <v>0</v>
      </c>
      <c r="M619" s="9">
        <f>'форма 1'!O619</f>
        <v>10558171.199999999</v>
      </c>
      <c r="N619" s="11">
        <f t="shared" si="77"/>
        <v>10558171.199999999</v>
      </c>
    </row>
    <row r="620" spans="1:14" hidden="1" x14ac:dyDescent="0.25">
      <c r="A620" s="12">
        <f t="shared" ref="A620:A639" si="79">A619+1</f>
        <v>40</v>
      </c>
      <c r="B620" s="94" t="s">
        <v>776</v>
      </c>
      <c r="C620" s="6">
        <f>'форма 1'!I620</f>
        <v>270.10000000000002</v>
      </c>
      <c r="D620" s="7">
        <f>'форма 1'!N620</f>
        <v>98</v>
      </c>
      <c r="E620" s="8">
        <v>0</v>
      </c>
      <c r="F620" s="8">
        <v>0</v>
      </c>
      <c r="G620" s="8">
        <v>0</v>
      </c>
      <c r="H620" s="8">
        <v>1</v>
      </c>
      <c r="I620" s="8">
        <f t="shared" si="76"/>
        <v>1</v>
      </c>
      <c r="J620" s="9">
        <v>0</v>
      </c>
      <c r="K620" s="9">
        <v>0</v>
      </c>
      <c r="L620" s="9">
        <v>0</v>
      </c>
      <c r="M620" s="9">
        <f>'форма 1'!O620</f>
        <v>1779418.8</v>
      </c>
      <c r="N620" s="11">
        <f t="shared" si="77"/>
        <v>1779418.8</v>
      </c>
    </row>
    <row r="621" spans="1:14" hidden="1" x14ac:dyDescent="0.25">
      <c r="A621" s="12">
        <f t="shared" si="79"/>
        <v>41</v>
      </c>
      <c r="B621" s="94" t="s">
        <v>777</v>
      </c>
      <c r="C621" s="6">
        <f>'форма 1'!I621</f>
        <v>12315.6</v>
      </c>
      <c r="D621" s="7">
        <f>'форма 1'!N621</f>
        <v>464</v>
      </c>
      <c r="E621" s="8">
        <v>0</v>
      </c>
      <c r="F621" s="8">
        <v>0</v>
      </c>
      <c r="G621" s="8">
        <v>0</v>
      </c>
      <c r="H621" s="8">
        <v>1</v>
      </c>
      <c r="I621" s="8">
        <f t="shared" si="76"/>
        <v>1</v>
      </c>
      <c r="J621" s="9">
        <v>0</v>
      </c>
      <c r="K621" s="9">
        <v>0</v>
      </c>
      <c r="L621" s="9">
        <v>0</v>
      </c>
      <c r="M621" s="9">
        <f>'форма 1'!O621</f>
        <v>11812975.199999999</v>
      </c>
      <c r="N621" s="11">
        <f t="shared" si="77"/>
        <v>11812975.199999999</v>
      </c>
    </row>
    <row r="622" spans="1:14" hidden="1" x14ac:dyDescent="0.25">
      <c r="A622" s="12">
        <f t="shared" si="79"/>
        <v>42</v>
      </c>
      <c r="B622" s="94" t="s">
        <v>778</v>
      </c>
      <c r="C622" s="6">
        <f>'форма 1'!I622</f>
        <v>4603.3999999999996</v>
      </c>
      <c r="D622" s="7">
        <f>'форма 1'!N622</f>
        <v>159</v>
      </c>
      <c r="E622" s="8">
        <v>0</v>
      </c>
      <c r="F622" s="8">
        <v>0</v>
      </c>
      <c r="G622" s="8">
        <v>0</v>
      </c>
      <c r="H622" s="8">
        <v>1</v>
      </c>
      <c r="I622" s="8">
        <f t="shared" si="76"/>
        <v>1</v>
      </c>
      <c r="J622" s="9">
        <v>0</v>
      </c>
      <c r="K622" s="9">
        <v>0</v>
      </c>
      <c r="L622" s="9">
        <v>0</v>
      </c>
      <c r="M622" s="9">
        <f>'форма 1'!O622</f>
        <v>2634277.7999999998</v>
      </c>
      <c r="N622" s="11">
        <f t="shared" si="77"/>
        <v>2634277.7999999998</v>
      </c>
    </row>
    <row r="623" spans="1:14" ht="30" hidden="1" x14ac:dyDescent="0.25">
      <c r="A623" s="12">
        <f t="shared" si="79"/>
        <v>43</v>
      </c>
      <c r="B623" s="94" t="s">
        <v>779</v>
      </c>
      <c r="C623" s="6">
        <f>'форма 1'!I623</f>
        <v>1572.4</v>
      </c>
      <c r="D623" s="7">
        <f>'форма 1'!N623</f>
        <v>52</v>
      </c>
      <c r="E623" s="8">
        <v>0</v>
      </c>
      <c r="F623" s="8">
        <v>0</v>
      </c>
      <c r="G623" s="8">
        <v>0</v>
      </c>
      <c r="H623" s="8">
        <v>1</v>
      </c>
      <c r="I623" s="8">
        <f t="shared" si="76"/>
        <v>1</v>
      </c>
      <c r="J623" s="9">
        <v>0</v>
      </c>
      <c r="K623" s="9">
        <v>0</v>
      </c>
      <c r="L623" s="9">
        <v>0</v>
      </c>
      <c r="M623" s="9">
        <f>'форма 1'!O623</f>
        <v>4141903.2</v>
      </c>
      <c r="N623" s="11">
        <f t="shared" si="77"/>
        <v>4141903.2</v>
      </c>
    </row>
    <row r="624" spans="1:14" ht="30" hidden="1" x14ac:dyDescent="0.25">
      <c r="A624" s="12">
        <f t="shared" si="79"/>
        <v>44</v>
      </c>
      <c r="B624" s="94" t="s">
        <v>780</v>
      </c>
      <c r="C624" s="6">
        <f>'форма 1'!I624</f>
        <v>3963.9</v>
      </c>
      <c r="D624" s="7">
        <f>'форма 1'!N624</f>
        <v>133</v>
      </c>
      <c r="E624" s="8">
        <v>0</v>
      </c>
      <c r="F624" s="8">
        <v>0</v>
      </c>
      <c r="G624" s="8">
        <v>0</v>
      </c>
      <c r="H624" s="8">
        <v>1</v>
      </c>
      <c r="I624" s="8">
        <f t="shared" si="76"/>
        <v>1</v>
      </c>
      <c r="J624" s="9">
        <v>0</v>
      </c>
      <c r="K624" s="9">
        <v>0</v>
      </c>
      <c r="L624" s="9">
        <v>0</v>
      </c>
      <c r="M624" s="9">
        <f>'форма 1'!O624</f>
        <v>12819538</v>
      </c>
      <c r="N624" s="11">
        <f t="shared" si="77"/>
        <v>12819538</v>
      </c>
    </row>
    <row r="625" spans="1:14" ht="30" hidden="1" x14ac:dyDescent="0.25">
      <c r="A625" s="12">
        <f t="shared" si="79"/>
        <v>45</v>
      </c>
      <c r="B625" s="94" t="s">
        <v>781</v>
      </c>
      <c r="C625" s="6">
        <f>'форма 1'!I625</f>
        <v>2661.35</v>
      </c>
      <c r="D625" s="7">
        <f>'форма 1'!N625</f>
        <v>93</v>
      </c>
      <c r="E625" s="8">
        <v>0</v>
      </c>
      <c r="F625" s="8">
        <v>0</v>
      </c>
      <c r="G625" s="8">
        <v>0</v>
      </c>
      <c r="H625" s="8">
        <v>1</v>
      </c>
      <c r="I625" s="8">
        <f t="shared" si="76"/>
        <v>1</v>
      </c>
      <c r="J625" s="9">
        <v>0</v>
      </c>
      <c r="K625" s="9">
        <v>0</v>
      </c>
      <c r="L625" s="9">
        <v>0</v>
      </c>
      <c r="M625" s="9">
        <f>'форма 1'!O625</f>
        <v>8893497.8000000007</v>
      </c>
      <c r="N625" s="11">
        <f t="shared" si="77"/>
        <v>8893497.8000000007</v>
      </c>
    </row>
    <row r="626" spans="1:14" ht="30" hidden="1" x14ac:dyDescent="0.25">
      <c r="A626" s="12">
        <f t="shared" si="79"/>
        <v>46</v>
      </c>
      <c r="B626" s="94" t="s">
        <v>782</v>
      </c>
      <c r="C626" s="6">
        <f>'форма 1'!I626</f>
        <v>14208.9</v>
      </c>
      <c r="D626" s="7">
        <f>'форма 1'!N626</f>
        <v>466</v>
      </c>
      <c r="E626" s="8">
        <v>0</v>
      </c>
      <c r="F626" s="8">
        <v>0</v>
      </c>
      <c r="G626" s="8">
        <v>0</v>
      </c>
      <c r="H626" s="8">
        <v>1</v>
      </c>
      <c r="I626" s="8">
        <f t="shared" si="76"/>
        <v>1</v>
      </c>
      <c r="J626" s="9">
        <v>0</v>
      </c>
      <c r="K626" s="9">
        <v>0</v>
      </c>
      <c r="L626" s="9">
        <v>0</v>
      </c>
      <c r="M626" s="9">
        <f>'форма 1'!O626</f>
        <v>11862037.199999999</v>
      </c>
      <c r="N626" s="11">
        <f t="shared" si="77"/>
        <v>11862037.199999999</v>
      </c>
    </row>
    <row r="627" spans="1:14" ht="30" hidden="1" x14ac:dyDescent="0.25">
      <c r="A627" s="12">
        <f t="shared" si="79"/>
        <v>47</v>
      </c>
      <c r="B627" s="94" t="s">
        <v>783</v>
      </c>
      <c r="C627" s="6">
        <f>'форма 1'!I627</f>
        <v>5279.8</v>
      </c>
      <c r="D627" s="7">
        <f>'форма 1'!N627</f>
        <v>177</v>
      </c>
      <c r="E627" s="8">
        <v>0</v>
      </c>
      <c r="F627" s="8">
        <v>0</v>
      </c>
      <c r="G627" s="8">
        <v>0</v>
      </c>
      <c r="H627" s="8">
        <v>1</v>
      </c>
      <c r="I627" s="8">
        <f t="shared" si="76"/>
        <v>1</v>
      </c>
      <c r="J627" s="9">
        <v>0</v>
      </c>
      <c r="K627" s="9">
        <v>0</v>
      </c>
      <c r="L627" s="9">
        <v>0</v>
      </c>
      <c r="M627" s="9">
        <f>'форма 1'!O627</f>
        <v>17007338.399999999</v>
      </c>
      <c r="N627" s="11">
        <f t="shared" si="77"/>
        <v>17007338.399999999</v>
      </c>
    </row>
    <row r="628" spans="1:14" ht="30" hidden="1" x14ac:dyDescent="0.25">
      <c r="A628" s="12">
        <f t="shared" si="79"/>
        <v>48</v>
      </c>
      <c r="B628" s="94" t="s">
        <v>784</v>
      </c>
      <c r="C628" s="6">
        <f>'форма 1'!I628</f>
        <v>2694</v>
      </c>
      <c r="D628" s="7">
        <f>'форма 1'!N628</f>
        <v>100</v>
      </c>
      <c r="E628" s="8">
        <v>0</v>
      </c>
      <c r="F628" s="8">
        <v>0</v>
      </c>
      <c r="G628" s="8">
        <v>0</v>
      </c>
      <c r="H628" s="8">
        <v>1</v>
      </c>
      <c r="I628" s="8">
        <f t="shared" si="76"/>
        <v>1</v>
      </c>
      <c r="J628" s="9">
        <v>0</v>
      </c>
      <c r="K628" s="9">
        <v>0</v>
      </c>
      <c r="L628" s="9">
        <v>0</v>
      </c>
      <c r="M628" s="9">
        <f>'форма 1'!O628</f>
        <v>9649028.8000000007</v>
      </c>
      <c r="N628" s="11">
        <f t="shared" si="77"/>
        <v>9649028.8000000007</v>
      </c>
    </row>
    <row r="629" spans="1:14" hidden="1" x14ac:dyDescent="0.25">
      <c r="A629" s="12">
        <f t="shared" si="79"/>
        <v>49</v>
      </c>
      <c r="B629" s="94" t="s">
        <v>785</v>
      </c>
      <c r="C629" s="6">
        <f>'форма 1'!I629</f>
        <v>3254.1</v>
      </c>
      <c r="D629" s="7">
        <f>'форма 1'!N629</f>
        <v>109</v>
      </c>
      <c r="E629" s="8">
        <v>0</v>
      </c>
      <c r="F629" s="8">
        <v>0</v>
      </c>
      <c r="G629" s="8">
        <v>0</v>
      </c>
      <c r="H629" s="8">
        <v>1</v>
      </c>
      <c r="I629" s="8">
        <f t="shared" si="76"/>
        <v>1</v>
      </c>
      <c r="J629" s="9">
        <v>0</v>
      </c>
      <c r="K629" s="9">
        <v>0</v>
      </c>
      <c r="L629" s="9">
        <v>0</v>
      </c>
      <c r="M629" s="9">
        <f>'форма 1'!O629</f>
        <v>8712664.1999999993</v>
      </c>
      <c r="N629" s="11">
        <f t="shared" si="77"/>
        <v>8712664.1999999993</v>
      </c>
    </row>
    <row r="630" spans="1:14" hidden="1" x14ac:dyDescent="0.25">
      <c r="A630" s="12">
        <f t="shared" si="79"/>
        <v>50</v>
      </c>
      <c r="B630" s="94" t="s">
        <v>786</v>
      </c>
      <c r="C630" s="6">
        <f>'форма 1'!I630</f>
        <v>4827.8</v>
      </c>
      <c r="D630" s="7">
        <f>'форма 1'!N630</f>
        <v>162</v>
      </c>
      <c r="E630" s="8">
        <v>0</v>
      </c>
      <c r="F630" s="8">
        <v>0</v>
      </c>
      <c r="G630" s="8">
        <v>0</v>
      </c>
      <c r="H630" s="8">
        <v>1</v>
      </c>
      <c r="I630" s="8">
        <f t="shared" si="76"/>
        <v>1</v>
      </c>
      <c r="J630" s="9">
        <v>0</v>
      </c>
      <c r="K630" s="9">
        <v>0</v>
      </c>
      <c r="L630" s="9">
        <v>0</v>
      </c>
      <c r="M630" s="9">
        <f>'форма 1'!O630</f>
        <v>12904364.4</v>
      </c>
      <c r="N630" s="11">
        <f t="shared" si="77"/>
        <v>12904364.4</v>
      </c>
    </row>
    <row r="631" spans="1:14" hidden="1" x14ac:dyDescent="0.25">
      <c r="A631" s="12">
        <f t="shared" si="79"/>
        <v>51</v>
      </c>
      <c r="B631" s="94" t="s">
        <v>787</v>
      </c>
      <c r="C631" s="6">
        <f>'форма 1'!I631</f>
        <v>4281.3999999999996</v>
      </c>
      <c r="D631" s="7">
        <f>'форма 1'!N631</f>
        <v>114</v>
      </c>
      <c r="E631" s="8">
        <v>0</v>
      </c>
      <c r="F631" s="8">
        <v>0</v>
      </c>
      <c r="G631" s="8">
        <v>0</v>
      </c>
      <c r="H631" s="8">
        <v>1</v>
      </c>
      <c r="I631" s="8">
        <f t="shared" si="76"/>
        <v>1</v>
      </c>
      <c r="J631" s="9">
        <v>0</v>
      </c>
      <c r="K631" s="9">
        <v>0</v>
      </c>
      <c r="L631" s="9">
        <v>0</v>
      </c>
      <c r="M631" s="9">
        <f>'форма 1'!O631</f>
        <v>5994961</v>
      </c>
      <c r="N631" s="11">
        <f t="shared" si="77"/>
        <v>5994961</v>
      </c>
    </row>
    <row r="632" spans="1:14" hidden="1" x14ac:dyDescent="0.25">
      <c r="A632" s="12">
        <f t="shared" si="79"/>
        <v>52</v>
      </c>
      <c r="B632" s="94" t="s">
        <v>788</v>
      </c>
      <c r="C632" s="6">
        <f>'форма 1'!I632</f>
        <v>4331.6000000000004</v>
      </c>
      <c r="D632" s="7">
        <f>'форма 1'!N632</f>
        <v>147</v>
      </c>
      <c r="E632" s="8">
        <v>0</v>
      </c>
      <c r="F632" s="8">
        <v>0</v>
      </c>
      <c r="G632" s="8">
        <v>0</v>
      </c>
      <c r="H632" s="8">
        <v>1</v>
      </c>
      <c r="I632" s="8">
        <f t="shared" si="76"/>
        <v>1</v>
      </c>
      <c r="J632" s="9">
        <v>0</v>
      </c>
      <c r="K632" s="9">
        <v>0</v>
      </c>
      <c r="L632" s="9">
        <v>0</v>
      </c>
      <c r="M632" s="9">
        <f>'форма 1'!O632</f>
        <v>14129608.800000001</v>
      </c>
      <c r="N632" s="11">
        <f t="shared" si="77"/>
        <v>14129608.800000001</v>
      </c>
    </row>
    <row r="633" spans="1:14" hidden="1" x14ac:dyDescent="0.25">
      <c r="A633" s="12">
        <f t="shared" si="79"/>
        <v>53</v>
      </c>
      <c r="B633" s="94" t="s">
        <v>789</v>
      </c>
      <c r="C633" s="6">
        <f>'форма 1'!I633</f>
        <v>2705.2</v>
      </c>
      <c r="D633" s="7">
        <f>'форма 1'!N633</f>
        <v>89</v>
      </c>
      <c r="E633" s="8">
        <v>0</v>
      </c>
      <c r="F633" s="8">
        <v>0</v>
      </c>
      <c r="G633" s="8">
        <v>0</v>
      </c>
      <c r="H633" s="8">
        <v>1</v>
      </c>
      <c r="I633" s="8">
        <f t="shared" si="76"/>
        <v>1</v>
      </c>
      <c r="J633" s="9">
        <v>0</v>
      </c>
      <c r="K633" s="9">
        <v>0</v>
      </c>
      <c r="L633" s="9">
        <v>0</v>
      </c>
      <c r="M633" s="9">
        <f>'форма 1'!O633</f>
        <v>8508385.5999999996</v>
      </c>
      <c r="N633" s="11">
        <f t="shared" si="77"/>
        <v>8508385.5999999996</v>
      </c>
    </row>
    <row r="634" spans="1:14" hidden="1" x14ac:dyDescent="0.25">
      <c r="A634" s="12">
        <f t="shared" si="79"/>
        <v>54</v>
      </c>
      <c r="B634" s="94" t="s">
        <v>790</v>
      </c>
      <c r="C634" s="6">
        <f>'форма 1'!I634</f>
        <v>4337</v>
      </c>
      <c r="D634" s="7">
        <f>'форма 1'!N634</f>
        <v>144</v>
      </c>
      <c r="E634" s="8">
        <v>0</v>
      </c>
      <c r="F634" s="8">
        <v>0</v>
      </c>
      <c r="G634" s="8">
        <v>0</v>
      </c>
      <c r="H634" s="8">
        <v>1</v>
      </c>
      <c r="I634" s="8">
        <f t="shared" si="76"/>
        <v>1</v>
      </c>
      <c r="J634" s="9">
        <v>0</v>
      </c>
      <c r="K634" s="9">
        <v>0</v>
      </c>
      <c r="L634" s="9">
        <v>0</v>
      </c>
      <c r="M634" s="9">
        <f>'форма 1'!O634</f>
        <v>2392632</v>
      </c>
      <c r="N634" s="11">
        <f t="shared" si="77"/>
        <v>2392632</v>
      </c>
    </row>
    <row r="635" spans="1:14" hidden="1" x14ac:dyDescent="0.25">
      <c r="A635" s="12">
        <f t="shared" si="79"/>
        <v>55</v>
      </c>
      <c r="B635" s="94" t="s">
        <v>791</v>
      </c>
      <c r="C635" s="6">
        <f>'форма 1'!I635</f>
        <v>4117.8999999999996</v>
      </c>
      <c r="D635" s="7">
        <f>'форма 1'!N635</f>
        <v>148</v>
      </c>
      <c r="E635" s="8">
        <v>0</v>
      </c>
      <c r="F635" s="8">
        <v>0</v>
      </c>
      <c r="G635" s="8">
        <v>0</v>
      </c>
      <c r="H635" s="8">
        <v>1</v>
      </c>
      <c r="I635" s="8">
        <f t="shared" si="76"/>
        <v>1</v>
      </c>
      <c r="J635" s="9">
        <v>0</v>
      </c>
      <c r="K635" s="9">
        <v>0</v>
      </c>
      <c r="L635" s="9">
        <v>0</v>
      </c>
      <c r="M635" s="9">
        <f>'форма 1'!O635</f>
        <v>2464611.6</v>
      </c>
      <c r="N635" s="11">
        <f t="shared" si="77"/>
        <v>2464611.6</v>
      </c>
    </row>
    <row r="636" spans="1:14" hidden="1" x14ac:dyDescent="0.25">
      <c r="A636" s="12">
        <f t="shared" si="79"/>
        <v>56</v>
      </c>
      <c r="B636" s="94" t="s">
        <v>792</v>
      </c>
      <c r="C636" s="6">
        <f>'форма 1'!I636</f>
        <v>3033.91</v>
      </c>
      <c r="D636" s="7">
        <f>'форма 1'!N636</f>
        <v>101</v>
      </c>
      <c r="E636" s="8">
        <v>0</v>
      </c>
      <c r="F636" s="8">
        <v>0</v>
      </c>
      <c r="G636" s="8">
        <v>0</v>
      </c>
      <c r="H636" s="8">
        <v>1</v>
      </c>
      <c r="I636" s="8">
        <f t="shared" si="76"/>
        <v>1</v>
      </c>
      <c r="J636" s="9">
        <v>0</v>
      </c>
      <c r="K636" s="9">
        <v>0</v>
      </c>
      <c r="L636" s="9">
        <v>0</v>
      </c>
      <c r="M636" s="9">
        <f>'форма 1'!O636</f>
        <v>1680736.2</v>
      </c>
      <c r="N636" s="11">
        <f t="shared" si="77"/>
        <v>1680736.2</v>
      </c>
    </row>
    <row r="637" spans="1:14" hidden="1" x14ac:dyDescent="0.25">
      <c r="A637" s="12">
        <f t="shared" si="79"/>
        <v>57</v>
      </c>
      <c r="B637" s="94" t="s">
        <v>793</v>
      </c>
      <c r="C637" s="6">
        <f>'форма 1'!I637</f>
        <v>5398.8</v>
      </c>
      <c r="D637" s="7">
        <f>'форма 1'!N637</f>
        <v>162</v>
      </c>
      <c r="E637" s="8">
        <v>0</v>
      </c>
      <c r="F637" s="8">
        <v>0</v>
      </c>
      <c r="G637" s="8">
        <v>0</v>
      </c>
      <c r="H637" s="8">
        <v>1</v>
      </c>
      <c r="I637" s="8">
        <f t="shared" si="76"/>
        <v>1</v>
      </c>
      <c r="J637" s="9">
        <v>0</v>
      </c>
      <c r="K637" s="9">
        <v>0</v>
      </c>
      <c r="L637" s="9">
        <v>0</v>
      </c>
      <c r="M637" s="9">
        <f>'форма 1'!O637</f>
        <v>15585888</v>
      </c>
      <c r="N637" s="11">
        <f t="shared" si="77"/>
        <v>15585888</v>
      </c>
    </row>
    <row r="638" spans="1:14" hidden="1" x14ac:dyDescent="0.25">
      <c r="A638" s="12">
        <f t="shared" si="79"/>
        <v>58</v>
      </c>
      <c r="B638" s="94" t="s">
        <v>794</v>
      </c>
      <c r="C638" s="6">
        <f>'форма 1'!I638</f>
        <v>5773.6</v>
      </c>
      <c r="D638" s="7">
        <f>'форма 1'!N638</f>
        <v>200</v>
      </c>
      <c r="E638" s="8">
        <v>0</v>
      </c>
      <c r="F638" s="8">
        <v>0</v>
      </c>
      <c r="G638" s="8">
        <v>0</v>
      </c>
      <c r="H638" s="8">
        <v>1</v>
      </c>
      <c r="I638" s="8">
        <f t="shared" si="76"/>
        <v>1</v>
      </c>
      <c r="J638" s="9">
        <v>0</v>
      </c>
      <c r="K638" s="9">
        <v>0</v>
      </c>
      <c r="L638" s="9">
        <v>0</v>
      </c>
      <c r="M638" s="9">
        <f>'форма 1'!O638</f>
        <v>992091.1</v>
      </c>
      <c r="N638" s="11">
        <f t="shared" si="77"/>
        <v>992091.1</v>
      </c>
    </row>
    <row r="639" spans="1:14" hidden="1" x14ac:dyDescent="0.25">
      <c r="A639" s="12">
        <f t="shared" si="79"/>
        <v>59</v>
      </c>
      <c r="B639" s="94" t="s">
        <v>795</v>
      </c>
      <c r="C639" s="6">
        <f>'форма 1'!I639</f>
        <v>2355</v>
      </c>
      <c r="D639" s="7">
        <f>'форма 1'!N639</f>
        <v>77</v>
      </c>
      <c r="E639" s="8">
        <v>0</v>
      </c>
      <c r="F639" s="8">
        <v>0</v>
      </c>
      <c r="G639" s="8">
        <v>0</v>
      </c>
      <c r="H639" s="8">
        <v>1</v>
      </c>
      <c r="I639" s="8">
        <f t="shared" si="76"/>
        <v>1</v>
      </c>
      <c r="J639" s="9">
        <v>0</v>
      </c>
      <c r="K639" s="9">
        <v>0</v>
      </c>
      <c r="L639" s="9">
        <v>0</v>
      </c>
      <c r="M639" s="9">
        <f>'форма 1'!O639</f>
        <v>6165774</v>
      </c>
      <c r="N639" s="11">
        <f t="shared" si="77"/>
        <v>6165774</v>
      </c>
    </row>
    <row r="640" spans="1:14" hidden="1" x14ac:dyDescent="0.25">
      <c r="A640" s="69" t="s">
        <v>33</v>
      </c>
      <c r="B640" s="94"/>
      <c r="C640" s="20" t="s">
        <v>16</v>
      </c>
      <c r="D640" s="20" t="s">
        <v>16</v>
      </c>
      <c r="E640" s="20" t="s">
        <v>16</v>
      </c>
      <c r="F640" s="20" t="s">
        <v>16</v>
      </c>
      <c r="G640" s="20" t="s">
        <v>16</v>
      </c>
      <c r="H640" s="20" t="s">
        <v>16</v>
      </c>
      <c r="I640" s="20" t="s">
        <v>16</v>
      </c>
      <c r="J640" s="20" t="s">
        <v>16</v>
      </c>
      <c r="K640" s="20" t="s">
        <v>16</v>
      </c>
      <c r="L640" s="20" t="s">
        <v>16</v>
      </c>
      <c r="M640" s="20" t="s">
        <v>16</v>
      </c>
      <c r="N640" s="11" t="str">
        <f>M640</f>
        <v>Х</v>
      </c>
    </row>
    <row r="641" spans="1:14" hidden="1" x14ac:dyDescent="0.25">
      <c r="A641" s="12">
        <f>A639+1</f>
        <v>60</v>
      </c>
      <c r="B641" s="94" t="s">
        <v>796</v>
      </c>
      <c r="C641" s="6">
        <f>'форма 1'!I641</f>
        <v>5212.1000000000004</v>
      </c>
      <c r="D641" s="7">
        <f>'форма 1'!N641</f>
        <v>195</v>
      </c>
      <c r="E641" s="8">
        <v>0</v>
      </c>
      <c r="F641" s="8">
        <v>0</v>
      </c>
      <c r="G641" s="8">
        <v>0</v>
      </c>
      <c r="H641" s="8">
        <v>1</v>
      </c>
      <c r="I641" s="8">
        <f t="shared" si="76"/>
        <v>1</v>
      </c>
      <c r="J641" s="9">
        <v>0</v>
      </c>
      <c r="K641" s="9">
        <v>0</v>
      </c>
      <c r="L641" s="9">
        <v>0</v>
      </c>
      <c r="M641" s="9">
        <f>'форма 1'!O641</f>
        <v>3495784</v>
      </c>
      <c r="N641" s="11">
        <f t="shared" si="77"/>
        <v>3495784</v>
      </c>
    </row>
    <row r="642" spans="1:14" hidden="1" x14ac:dyDescent="0.25">
      <c r="A642" s="12">
        <f>A641+1</f>
        <v>61</v>
      </c>
      <c r="B642" s="94" t="s">
        <v>797</v>
      </c>
      <c r="C642" s="6">
        <f>'форма 1'!I642</f>
        <v>10759.52</v>
      </c>
      <c r="D642" s="7">
        <f>'форма 1'!N642</f>
        <v>373</v>
      </c>
      <c r="E642" s="8">
        <v>0</v>
      </c>
      <c r="F642" s="8">
        <v>0</v>
      </c>
      <c r="G642" s="8">
        <v>0</v>
      </c>
      <c r="H642" s="8">
        <v>1</v>
      </c>
      <c r="I642" s="8">
        <f t="shared" si="76"/>
        <v>1</v>
      </c>
      <c r="J642" s="9">
        <v>0</v>
      </c>
      <c r="K642" s="9">
        <v>0</v>
      </c>
      <c r="L642" s="9">
        <v>0</v>
      </c>
      <c r="M642" s="9">
        <f>'форма 1'!O642</f>
        <v>3495784</v>
      </c>
      <c r="N642" s="11">
        <f t="shared" si="77"/>
        <v>3495784</v>
      </c>
    </row>
    <row r="643" spans="1:14" hidden="1" x14ac:dyDescent="0.25">
      <c r="A643" s="12">
        <f t="shared" ref="A643:A654" si="80">A642+1</f>
        <v>62</v>
      </c>
      <c r="B643" s="94" t="s">
        <v>798</v>
      </c>
      <c r="C643" s="6">
        <f>'форма 1'!I643</f>
        <v>6591.3</v>
      </c>
      <c r="D643" s="7">
        <f>'форма 1'!N643</f>
        <v>275</v>
      </c>
      <c r="E643" s="8">
        <v>0</v>
      </c>
      <c r="F643" s="8">
        <v>0</v>
      </c>
      <c r="G643" s="8">
        <v>0</v>
      </c>
      <c r="H643" s="8">
        <v>1</v>
      </c>
      <c r="I643" s="8">
        <f t="shared" si="76"/>
        <v>1</v>
      </c>
      <c r="J643" s="9">
        <v>0</v>
      </c>
      <c r="K643" s="9">
        <v>0</v>
      </c>
      <c r="L643" s="9">
        <v>0</v>
      </c>
      <c r="M643" s="9">
        <f>'форма 1'!O643</f>
        <v>5243676</v>
      </c>
      <c r="N643" s="11">
        <f t="shared" si="77"/>
        <v>5243676</v>
      </c>
    </row>
    <row r="644" spans="1:14" hidden="1" x14ac:dyDescent="0.25">
      <c r="A644" s="12">
        <f t="shared" si="80"/>
        <v>63</v>
      </c>
      <c r="B644" s="94" t="s">
        <v>801</v>
      </c>
      <c r="C644" s="6">
        <f>'форма 1'!I644</f>
        <v>4824.5</v>
      </c>
      <c r="D644" s="7">
        <f>'форма 1'!N644</f>
        <v>224</v>
      </c>
      <c r="E644" s="8">
        <v>0</v>
      </c>
      <c r="F644" s="8">
        <v>0</v>
      </c>
      <c r="G644" s="8">
        <v>0</v>
      </c>
      <c r="H644" s="8">
        <v>1</v>
      </c>
      <c r="I644" s="8">
        <f t="shared" ref="I644:I670" si="81">H644</f>
        <v>1</v>
      </c>
      <c r="J644" s="9">
        <v>0</v>
      </c>
      <c r="K644" s="9">
        <v>0</v>
      </c>
      <c r="L644" s="9">
        <v>0</v>
      </c>
      <c r="M644" s="9">
        <f>'форма 1'!O644</f>
        <v>616630</v>
      </c>
      <c r="N644" s="11">
        <f t="shared" ref="N644:N670" si="82">M644</f>
        <v>616630</v>
      </c>
    </row>
    <row r="645" spans="1:14" hidden="1" x14ac:dyDescent="0.25">
      <c r="A645" s="12">
        <f t="shared" si="80"/>
        <v>64</v>
      </c>
      <c r="B645" s="94" t="s">
        <v>802</v>
      </c>
      <c r="C645" s="6">
        <f>'форма 1'!I645</f>
        <v>4732.6000000000004</v>
      </c>
      <c r="D645" s="7">
        <f>'форма 1'!N645</f>
        <v>224</v>
      </c>
      <c r="E645" s="8">
        <v>0</v>
      </c>
      <c r="F645" s="8">
        <v>0</v>
      </c>
      <c r="G645" s="8">
        <v>0</v>
      </c>
      <c r="H645" s="8">
        <v>1</v>
      </c>
      <c r="I645" s="8">
        <f t="shared" si="81"/>
        <v>1</v>
      </c>
      <c r="J645" s="9">
        <v>0</v>
      </c>
      <c r="K645" s="9">
        <v>0</v>
      </c>
      <c r="L645" s="9">
        <v>0</v>
      </c>
      <c r="M645" s="9">
        <f>'форма 1'!O645</f>
        <v>606032</v>
      </c>
      <c r="N645" s="11">
        <f t="shared" si="82"/>
        <v>606032</v>
      </c>
    </row>
    <row r="646" spans="1:14" hidden="1" x14ac:dyDescent="0.25">
      <c r="A646" s="12">
        <f t="shared" si="80"/>
        <v>65</v>
      </c>
      <c r="B646" s="94" t="s">
        <v>803</v>
      </c>
      <c r="C646" s="6">
        <f>'форма 1'!I646</f>
        <v>4719</v>
      </c>
      <c r="D646" s="7">
        <f>'форма 1'!N646</f>
        <v>220</v>
      </c>
      <c r="E646" s="8">
        <v>0</v>
      </c>
      <c r="F646" s="8">
        <v>0</v>
      </c>
      <c r="G646" s="8">
        <v>0</v>
      </c>
      <c r="H646" s="8">
        <v>1</v>
      </c>
      <c r="I646" s="8">
        <f t="shared" si="81"/>
        <v>1</v>
      </c>
      <c r="J646" s="9">
        <v>0</v>
      </c>
      <c r="K646" s="9">
        <v>0</v>
      </c>
      <c r="L646" s="9">
        <v>0</v>
      </c>
      <c r="M646" s="9">
        <f>'форма 1'!O646</f>
        <v>602280</v>
      </c>
      <c r="N646" s="11">
        <f t="shared" si="82"/>
        <v>602280</v>
      </c>
    </row>
    <row r="647" spans="1:14" hidden="1" x14ac:dyDescent="0.25">
      <c r="A647" s="12">
        <f t="shared" si="80"/>
        <v>66</v>
      </c>
      <c r="B647" s="94" t="s">
        <v>829</v>
      </c>
      <c r="C647" s="6">
        <f>'форма 1'!I647</f>
        <v>2862.3</v>
      </c>
      <c r="D647" s="7">
        <f>'форма 1'!N647</f>
        <v>116</v>
      </c>
      <c r="E647" s="8">
        <v>0</v>
      </c>
      <c r="F647" s="8">
        <v>0</v>
      </c>
      <c r="G647" s="8">
        <v>0</v>
      </c>
      <c r="H647" s="8">
        <v>1</v>
      </c>
      <c r="I647" s="8">
        <f>H647</f>
        <v>1</v>
      </c>
      <c r="J647" s="9">
        <v>0</v>
      </c>
      <c r="K647" s="9">
        <v>0</v>
      </c>
      <c r="L647" s="9">
        <v>0</v>
      </c>
      <c r="M647" s="9">
        <f>'форма 1'!O647</f>
        <v>9585176</v>
      </c>
      <c r="N647" s="11">
        <f>M647</f>
        <v>9585176</v>
      </c>
    </row>
    <row r="648" spans="1:14" hidden="1" x14ac:dyDescent="0.25">
      <c r="A648" s="12">
        <f t="shared" si="80"/>
        <v>67</v>
      </c>
      <c r="B648" s="94" t="s">
        <v>804</v>
      </c>
      <c r="C648" s="6">
        <f>'форма 1'!I648</f>
        <v>10443.9</v>
      </c>
      <c r="D648" s="7">
        <f>'форма 1'!N648</f>
        <v>419</v>
      </c>
      <c r="E648" s="8">
        <v>0</v>
      </c>
      <c r="F648" s="8">
        <v>0</v>
      </c>
      <c r="G648" s="8">
        <v>0</v>
      </c>
      <c r="H648" s="8">
        <v>1</v>
      </c>
      <c r="I648" s="8">
        <f t="shared" si="81"/>
        <v>1</v>
      </c>
      <c r="J648" s="9">
        <v>0</v>
      </c>
      <c r="K648" s="9">
        <v>0</v>
      </c>
      <c r="L648" s="9">
        <v>0</v>
      </c>
      <c r="M648" s="9">
        <f>'форма 1'!O648</f>
        <v>6991568</v>
      </c>
      <c r="N648" s="11">
        <f t="shared" si="82"/>
        <v>6991568</v>
      </c>
    </row>
    <row r="649" spans="1:14" hidden="1" x14ac:dyDescent="0.25">
      <c r="A649" s="12">
        <f t="shared" si="80"/>
        <v>68</v>
      </c>
      <c r="B649" s="94" t="s">
        <v>805</v>
      </c>
      <c r="C649" s="6">
        <f>'форма 1'!I649</f>
        <v>12217.4</v>
      </c>
      <c r="D649" s="7">
        <f>'форма 1'!N649</f>
        <v>369</v>
      </c>
      <c r="E649" s="8">
        <v>0</v>
      </c>
      <c r="F649" s="8">
        <v>0</v>
      </c>
      <c r="G649" s="8">
        <v>0</v>
      </c>
      <c r="H649" s="8">
        <v>1</v>
      </c>
      <c r="I649" s="8">
        <f t="shared" si="81"/>
        <v>1</v>
      </c>
      <c r="J649" s="9">
        <v>0</v>
      </c>
      <c r="K649" s="9">
        <v>0</v>
      </c>
      <c r="L649" s="9">
        <v>0</v>
      </c>
      <c r="M649" s="9">
        <f>'форма 1'!O649</f>
        <v>8739460</v>
      </c>
      <c r="N649" s="11">
        <f t="shared" si="82"/>
        <v>8739460</v>
      </c>
    </row>
    <row r="650" spans="1:14" hidden="1" x14ac:dyDescent="0.25">
      <c r="A650" s="12">
        <f t="shared" si="80"/>
        <v>69</v>
      </c>
      <c r="B650" s="94" t="s">
        <v>806</v>
      </c>
      <c r="C650" s="6">
        <f>'форма 1'!I650</f>
        <v>3540</v>
      </c>
      <c r="D650" s="7">
        <f>'форма 1'!N650</f>
        <v>174</v>
      </c>
      <c r="E650" s="8">
        <v>0</v>
      </c>
      <c r="F650" s="8">
        <v>0</v>
      </c>
      <c r="G650" s="8">
        <v>0</v>
      </c>
      <c r="H650" s="8">
        <v>1</v>
      </c>
      <c r="I650" s="8">
        <f t="shared" si="81"/>
        <v>1</v>
      </c>
      <c r="J650" s="9">
        <v>0</v>
      </c>
      <c r="K650" s="9">
        <v>0</v>
      </c>
      <c r="L650" s="9">
        <v>0</v>
      </c>
      <c r="M650" s="9">
        <f>'форма 1'!O650</f>
        <v>9790392</v>
      </c>
      <c r="N650" s="11">
        <f t="shared" si="82"/>
        <v>9790392</v>
      </c>
    </row>
    <row r="651" spans="1:14" hidden="1" x14ac:dyDescent="0.25">
      <c r="A651" s="12">
        <f t="shared" si="80"/>
        <v>70</v>
      </c>
      <c r="B651" s="94" t="s">
        <v>807</v>
      </c>
      <c r="C651" s="6">
        <f>'форма 1'!I651</f>
        <v>3566</v>
      </c>
      <c r="D651" s="7">
        <f>'форма 1'!N651</f>
        <v>191</v>
      </c>
      <c r="E651" s="8">
        <v>0</v>
      </c>
      <c r="F651" s="8">
        <v>0</v>
      </c>
      <c r="G651" s="8">
        <v>0</v>
      </c>
      <c r="H651" s="8">
        <v>1</v>
      </c>
      <c r="I651" s="8">
        <f t="shared" si="81"/>
        <v>1</v>
      </c>
      <c r="J651" s="9">
        <v>0</v>
      </c>
      <c r="K651" s="9">
        <v>0</v>
      </c>
      <c r="L651" s="9">
        <v>0</v>
      </c>
      <c r="M651" s="9">
        <f>'форма 1'!O651</f>
        <v>611490</v>
      </c>
      <c r="N651" s="11">
        <f t="shared" si="82"/>
        <v>611490</v>
      </c>
    </row>
    <row r="652" spans="1:14" hidden="1" x14ac:dyDescent="0.25">
      <c r="A652" s="12">
        <f t="shared" si="80"/>
        <v>71</v>
      </c>
      <c r="B652" s="94" t="s">
        <v>808</v>
      </c>
      <c r="C652" s="6">
        <f>'форма 1'!I652</f>
        <v>3562</v>
      </c>
      <c r="D652" s="7">
        <f>'форма 1'!N652</f>
        <v>153</v>
      </c>
      <c r="E652" s="8">
        <v>0</v>
      </c>
      <c r="F652" s="8">
        <v>0</v>
      </c>
      <c r="G652" s="8">
        <v>0</v>
      </c>
      <c r="H652" s="8">
        <v>1</v>
      </c>
      <c r="I652" s="8">
        <f t="shared" si="81"/>
        <v>1</v>
      </c>
      <c r="J652" s="9">
        <v>0</v>
      </c>
      <c r="K652" s="9">
        <v>0</v>
      </c>
      <c r="L652" s="9">
        <v>0</v>
      </c>
      <c r="M652" s="9">
        <f>'форма 1'!O652</f>
        <v>612986</v>
      </c>
      <c r="N652" s="11">
        <f t="shared" si="82"/>
        <v>612986</v>
      </c>
    </row>
    <row r="653" spans="1:14" hidden="1" x14ac:dyDescent="0.25">
      <c r="A653" s="12">
        <f t="shared" si="80"/>
        <v>72</v>
      </c>
      <c r="B653" s="94" t="s">
        <v>809</v>
      </c>
      <c r="C653" s="6">
        <f>'форма 1'!I653</f>
        <v>6233</v>
      </c>
      <c r="D653" s="7">
        <f>'форма 1'!N653</f>
        <v>295</v>
      </c>
      <c r="E653" s="8">
        <v>0</v>
      </c>
      <c r="F653" s="8">
        <v>0</v>
      </c>
      <c r="G653" s="8">
        <v>0</v>
      </c>
      <c r="H653" s="8">
        <v>1</v>
      </c>
      <c r="I653" s="8">
        <f t="shared" si="81"/>
        <v>1</v>
      </c>
      <c r="J653" s="9">
        <v>0</v>
      </c>
      <c r="K653" s="9">
        <v>0</v>
      </c>
      <c r="L653" s="9">
        <v>0</v>
      </c>
      <c r="M653" s="9">
        <f>'форма 1'!O653</f>
        <v>17525224.199999999</v>
      </c>
      <c r="N653" s="11">
        <f t="shared" si="82"/>
        <v>17525224.199999999</v>
      </c>
    </row>
    <row r="654" spans="1:14" hidden="1" x14ac:dyDescent="0.25">
      <c r="A654" s="12">
        <f t="shared" si="80"/>
        <v>73</v>
      </c>
      <c r="B654" s="94" t="s">
        <v>810</v>
      </c>
      <c r="C654" s="6">
        <f>'форма 1'!I654</f>
        <v>2818.3</v>
      </c>
      <c r="D654" s="7">
        <f>'форма 1'!N654</f>
        <v>84</v>
      </c>
      <c r="E654" s="8">
        <v>0</v>
      </c>
      <c r="F654" s="8">
        <v>0</v>
      </c>
      <c r="G654" s="8">
        <v>0</v>
      </c>
      <c r="H654" s="8">
        <v>1</v>
      </c>
      <c r="I654" s="8">
        <f t="shared" si="81"/>
        <v>1</v>
      </c>
      <c r="J654" s="9">
        <v>0</v>
      </c>
      <c r="K654" s="9">
        <v>0</v>
      </c>
      <c r="L654" s="9">
        <v>0</v>
      </c>
      <c r="M654" s="9">
        <f>'форма 1'!O654</f>
        <v>1747892</v>
      </c>
      <c r="N654" s="11">
        <f t="shared" si="82"/>
        <v>1747892</v>
      </c>
    </row>
    <row r="655" spans="1:14" hidden="1" x14ac:dyDescent="0.25">
      <c r="A655" s="69" t="s">
        <v>34</v>
      </c>
      <c r="B655" s="94"/>
      <c r="C655" s="20" t="s">
        <v>16</v>
      </c>
      <c r="D655" s="20" t="s">
        <v>16</v>
      </c>
      <c r="E655" s="20" t="s">
        <v>16</v>
      </c>
      <c r="F655" s="20" t="s">
        <v>16</v>
      </c>
      <c r="G655" s="20" t="s">
        <v>16</v>
      </c>
      <c r="H655" s="20" t="s">
        <v>16</v>
      </c>
      <c r="I655" s="20" t="s">
        <v>16</v>
      </c>
      <c r="J655" s="20" t="s">
        <v>16</v>
      </c>
      <c r="K655" s="20" t="s">
        <v>16</v>
      </c>
      <c r="L655" s="20" t="s">
        <v>16</v>
      </c>
      <c r="M655" s="20" t="s">
        <v>16</v>
      </c>
      <c r="N655" s="11" t="str">
        <f>M655</f>
        <v>Х</v>
      </c>
    </row>
    <row r="656" spans="1:14" hidden="1" x14ac:dyDescent="0.25">
      <c r="A656" s="12">
        <f>A654+1</f>
        <v>74</v>
      </c>
      <c r="B656" s="94" t="s">
        <v>811</v>
      </c>
      <c r="C656" s="6">
        <f>'форма 1'!I656</f>
        <v>4958.3</v>
      </c>
      <c r="D656" s="7">
        <f>'форма 1'!N656</f>
        <v>193</v>
      </c>
      <c r="E656" s="8">
        <v>0</v>
      </c>
      <c r="F656" s="8">
        <v>0</v>
      </c>
      <c r="G656" s="8">
        <v>0</v>
      </c>
      <c r="H656" s="8">
        <v>1</v>
      </c>
      <c r="I656" s="8">
        <f t="shared" si="81"/>
        <v>1</v>
      </c>
      <c r="J656" s="9">
        <v>0</v>
      </c>
      <c r="K656" s="9">
        <v>0</v>
      </c>
      <c r="L656" s="9">
        <v>0</v>
      </c>
      <c r="M656" s="9">
        <f>'форма 1'!O656</f>
        <v>13820629.199999999</v>
      </c>
      <c r="N656" s="11">
        <f t="shared" si="82"/>
        <v>13820629.199999999</v>
      </c>
    </row>
    <row r="657" spans="1:14" hidden="1" x14ac:dyDescent="0.25">
      <c r="A657" s="12">
        <f>A656+1</f>
        <v>75</v>
      </c>
      <c r="B657" s="94" t="s">
        <v>812</v>
      </c>
      <c r="C657" s="6">
        <f>'форма 1'!I657</f>
        <v>3070.7</v>
      </c>
      <c r="D657" s="7">
        <f>'форма 1'!N657</f>
        <v>128</v>
      </c>
      <c r="E657" s="8">
        <v>0</v>
      </c>
      <c r="F657" s="8">
        <v>0</v>
      </c>
      <c r="G657" s="8">
        <v>0</v>
      </c>
      <c r="H657" s="8">
        <v>1</v>
      </c>
      <c r="I657" s="8">
        <f t="shared" si="81"/>
        <v>1</v>
      </c>
      <c r="J657" s="9">
        <v>0</v>
      </c>
      <c r="K657" s="9">
        <v>0</v>
      </c>
      <c r="L657" s="9">
        <v>0</v>
      </c>
      <c r="M657" s="9">
        <f>'форма 1'!O657</f>
        <v>10400387.6</v>
      </c>
      <c r="N657" s="11">
        <f t="shared" si="82"/>
        <v>10400387.6</v>
      </c>
    </row>
    <row r="658" spans="1:14" hidden="1" x14ac:dyDescent="0.25">
      <c r="A658" s="12">
        <f t="shared" ref="A658:A670" si="83">A657+1</f>
        <v>76</v>
      </c>
      <c r="B658" s="94" t="s">
        <v>813</v>
      </c>
      <c r="C658" s="6">
        <f>'форма 1'!I658</f>
        <v>3514</v>
      </c>
      <c r="D658" s="7">
        <f>'форма 1'!N658</f>
        <v>120</v>
      </c>
      <c r="E658" s="8">
        <v>0</v>
      </c>
      <c r="F658" s="8">
        <v>0</v>
      </c>
      <c r="G658" s="8">
        <v>0</v>
      </c>
      <c r="H658" s="8">
        <v>1</v>
      </c>
      <c r="I658" s="8">
        <f t="shared" si="81"/>
        <v>1</v>
      </c>
      <c r="J658" s="9">
        <v>0</v>
      </c>
      <c r="K658" s="9">
        <v>0</v>
      </c>
      <c r="L658" s="9">
        <v>0</v>
      </c>
      <c r="M658" s="9">
        <f>'форма 1'!O658</f>
        <v>12023192</v>
      </c>
      <c r="N658" s="11">
        <f t="shared" si="82"/>
        <v>12023192</v>
      </c>
    </row>
    <row r="659" spans="1:14" hidden="1" x14ac:dyDescent="0.25">
      <c r="A659" s="12">
        <f t="shared" si="83"/>
        <v>77</v>
      </c>
      <c r="B659" s="94" t="s">
        <v>814</v>
      </c>
      <c r="C659" s="6">
        <f>'форма 1'!I659</f>
        <v>3550.3</v>
      </c>
      <c r="D659" s="7">
        <f>'форма 1'!N659</f>
        <v>178</v>
      </c>
      <c r="E659" s="8">
        <v>0</v>
      </c>
      <c r="F659" s="8">
        <v>0</v>
      </c>
      <c r="G659" s="8">
        <v>0</v>
      </c>
      <c r="H659" s="8">
        <v>1</v>
      </c>
      <c r="I659" s="8">
        <f t="shared" si="81"/>
        <v>1</v>
      </c>
      <c r="J659" s="9">
        <v>0</v>
      </c>
      <c r="K659" s="9">
        <v>0</v>
      </c>
      <c r="L659" s="9">
        <v>0</v>
      </c>
      <c r="M659" s="9">
        <f>'форма 1'!O659</f>
        <v>9507605.4000000004</v>
      </c>
      <c r="N659" s="11">
        <f t="shared" si="82"/>
        <v>9507605.4000000004</v>
      </c>
    </row>
    <row r="660" spans="1:14" hidden="1" x14ac:dyDescent="0.25">
      <c r="A660" s="12">
        <f t="shared" si="83"/>
        <v>78</v>
      </c>
      <c r="B660" s="94" t="s">
        <v>815</v>
      </c>
      <c r="C660" s="6">
        <f>'форма 1'!I660</f>
        <v>15875.19</v>
      </c>
      <c r="D660" s="7">
        <f>'форма 1'!N660</f>
        <v>604</v>
      </c>
      <c r="E660" s="8">
        <v>0</v>
      </c>
      <c r="F660" s="8">
        <v>0</v>
      </c>
      <c r="G660" s="8">
        <v>0</v>
      </c>
      <c r="H660" s="8">
        <v>1</v>
      </c>
      <c r="I660" s="8">
        <f t="shared" si="81"/>
        <v>1</v>
      </c>
      <c r="J660" s="9">
        <v>0</v>
      </c>
      <c r="K660" s="9">
        <v>0</v>
      </c>
      <c r="L660" s="9">
        <v>0</v>
      </c>
      <c r="M660" s="9">
        <f>'форма 1'!O660</f>
        <v>3495784</v>
      </c>
      <c r="N660" s="11">
        <f t="shared" si="82"/>
        <v>3495784</v>
      </c>
    </row>
    <row r="661" spans="1:14" hidden="1" x14ac:dyDescent="0.25">
      <c r="A661" s="12">
        <f t="shared" si="83"/>
        <v>79</v>
      </c>
      <c r="B661" s="94" t="s">
        <v>816</v>
      </c>
      <c r="C661" s="6">
        <f>'форма 1'!I661</f>
        <v>3563.5</v>
      </c>
      <c r="D661" s="7">
        <f>'форма 1'!N661</f>
        <v>172</v>
      </c>
      <c r="E661" s="8">
        <v>0</v>
      </c>
      <c r="F661" s="8">
        <v>0</v>
      </c>
      <c r="G661" s="8">
        <v>0</v>
      </c>
      <c r="H661" s="8">
        <v>1</v>
      </c>
      <c r="I661" s="8">
        <f t="shared" si="81"/>
        <v>1</v>
      </c>
      <c r="J661" s="9">
        <v>0</v>
      </c>
      <c r="K661" s="9">
        <v>0</v>
      </c>
      <c r="L661" s="9">
        <v>0</v>
      </c>
      <c r="M661" s="9">
        <f>'форма 1'!O661</f>
        <v>9547443</v>
      </c>
      <c r="N661" s="11">
        <f t="shared" si="82"/>
        <v>9547443</v>
      </c>
    </row>
    <row r="662" spans="1:14" hidden="1" x14ac:dyDescent="0.25">
      <c r="A662" s="12">
        <f t="shared" si="83"/>
        <v>80</v>
      </c>
      <c r="B662" s="94" t="s">
        <v>817</v>
      </c>
      <c r="C662" s="6">
        <f>'форма 1'!I662</f>
        <v>6206.42</v>
      </c>
      <c r="D662" s="7">
        <f>'форма 1'!N662</f>
        <v>271</v>
      </c>
      <c r="E662" s="8">
        <v>0</v>
      </c>
      <c r="F662" s="8">
        <v>0</v>
      </c>
      <c r="G662" s="8">
        <v>0</v>
      </c>
      <c r="H662" s="8">
        <v>1</v>
      </c>
      <c r="I662" s="8">
        <f t="shared" si="81"/>
        <v>1</v>
      </c>
      <c r="J662" s="9">
        <v>0</v>
      </c>
      <c r="K662" s="9">
        <v>0</v>
      </c>
      <c r="L662" s="9">
        <v>0</v>
      </c>
      <c r="M662" s="9">
        <f>'форма 1'!O662</f>
        <v>20971363.760000002</v>
      </c>
      <c r="N662" s="11">
        <f t="shared" si="82"/>
        <v>20971363.760000002</v>
      </c>
    </row>
    <row r="663" spans="1:14" hidden="1" x14ac:dyDescent="0.25">
      <c r="A663" s="12">
        <f t="shared" si="83"/>
        <v>81</v>
      </c>
      <c r="B663" s="94" t="s">
        <v>818</v>
      </c>
      <c r="C663" s="6">
        <f>'форма 1'!I663</f>
        <v>4950.6000000000004</v>
      </c>
      <c r="D663" s="7">
        <f>'форма 1'!N663</f>
        <v>232</v>
      </c>
      <c r="E663" s="8">
        <v>0</v>
      </c>
      <c r="F663" s="8">
        <v>0</v>
      </c>
      <c r="G663" s="8">
        <v>0</v>
      </c>
      <c r="H663" s="8">
        <v>1</v>
      </c>
      <c r="I663" s="8">
        <f t="shared" si="81"/>
        <v>1</v>
      </c>
      <c r="J663" s="9">
        <v>0</v>
      </c>
      <c r="K663" s="9">
        <v>0</v>
      </c>
      <c r="L663" s="9">
        <v>0</v>
      </c>
      <c r="M663" s="9">
        <f>'форма 1'!O663</f>
        <v>13973340</v>
      </c>
      <c r="N663" s="11">
        <f t="shared" si="82"/>
        <v>13973340</v>
      </c>
    </row>
    <row r="664" spans="1:14" hidden="1" x14ac:dyDescent="0.25">
      <c r="A664" s="12">
        <f t="shared" si="83"/>
        <v>82</v>
      </c>
      <c r="B664" s="94" t="s">
        <v>819</v>
      </c>
      <c r="C664" s="6">
        <f>'форма 1'!I664</f>
        <v>3273.5</v>
      </c>
      <c r="D664" s="7">
        <f>'форма 1'!N664</f>
        <v>137</v>
      </c>
      <c r="E664" s="8">
        <v>0</v>
      </c>
      <c r="F664" s="8">
        <v>0</v>
      </c>
      <c r="G664" s="8">
        <v>0</v>
      </c>
      <c r="H664" s="8">
        <v>1</v>
      </c>
      <c r="I664" s="8">
        <f t="shared" si="81"/>
        <v>1</v>
      </c>
      <c r="J664" s="9">
        <v>0</v>
      </c>
      <c r="K664" s="9">
        <v>0</v>
      </c>
      <c r="L664" s="9">
        <v>0</v>
      </c>
      <c r="M664" s="9">
        <f>'форма 1'!O664</f>
        <v>7983414</v>
      </c>
      <c r="N664" s="11">
        <f t="shared" si="82"/>
        <v>7983414</v>
      </c>
    </row>
    <row r="665" spans="1:14" hidden="1" x14ac:dyDescent="0.25">
      <c r="A665" s="12">
        <f t="shared" si="83"/>
        <v>83</v>
      </c>
      <c r="B665" s="94" t="s">
        <v>820</v>
      </c>
      <c r="C665" s="6">
        <f>'форма 1'!I665</f>
        <v>4326</v>
      </c>
      <c r="D665" s="7">
        <f>'форма 1'!N665</f>
        <v>211</v>
      </c>
      <c r="E665" s="8">
        <v>0</v>
      </c>
      <c r="F665" s="8">
        <v>0</v>
      </c>
      <c r="G665" s="8">
        <v>0</v>
      </c>
      <c r="H665" s="8">
        <v>1</v>
      </c>
      <c r="I665" s="8">
        <f t="shared" si="81"/>
        <v>1</v>
      </c>
      <c r="J665" s="9">
        <v>0</v>
      </c>
      <c r="K665" s="9">
        <v>0</v>
      </c>
      <c r="L665" s="9">
        <v>0</v>
      </c>
      <c r="M665" s="9">
        <f>'форма 1'!O665</f>
        <v>10824500.800000001</v>
      </c>
      <c r="N665" s="11">
        <f t="shared" si="82"/>
        <v>10824500.800000001</v>
      </c>
    </row>
    <row r="666" spans="1:14" hidden="1" x14ac:dyDescent="0.25">
      <c r="A666" s="12">
        <f t="shared" si="83"/>
        <v>84</v>
      </c>
      <c r="B666" s="94" t="s">
        <v>821</v>
      </c>
      <c r="C666" s="6">
        <f>'форма 1'!I666</f>
        <v>1955.2</v>
      </c>
      <c r="D666" s="7">
        <f>'форма 1'!N666</f>
        <v>90</v>
      </c>
      <c r="E666" s="8">
        <v>0</v>
      </c>
      <c r="F666" s="8">
        <v>0</v>
      </c>
      <c r="G666" s="8">
        <v>0</v>
      </c>
      <c r="H666" s="8">
        <v>1</v>
      </c>
      <c r="I666" s="8">
        <f t="shared" si="81"/>
        <v>1</v>
      </c>
      <c r="J666" s="9">
        <v>0</v>
      </c>
      <c r="K666" s="9">
        <v>0</v>
      </c>
      <c r="L666" s="9">
        <v>0</v>
      </c>
      <c r="M666" s="9">
        <f>'форма 1'!O666</f>
        <v>2664937.6</v>
      </c>
      <c r="N666" s="11">
        <f t="shared" si="82"/>
        <v>2664937.6</v>
      </c>
    </row>
    <row r="667" spans="1:14" hidden="1" x14ac:dyDescent="0.25">
      <c r="A667" s="12">
        <f t="shared" si="83"/>
        <v>85</v>
      </c>
      <c r="B667" s="94" t="s">
        <v>822</v>
      </c>
      <c r="C667" s="6">
        <f>'форма 1'!I667</f>
        <v>3783.2</v>
      </c>
      <c r="D667" s="7">
        <f>'форма 1'!N667</f>
        <v>180</v>
      </c>
      <c r="E667" s="8">
        <v>0</v>
      </c>
      <c r="F667" s="8">
        <v>0</v>
      </c>
      <c r="G667" s="8">
        <v>0</v>
      </c>
      <c r="H667" s="8">
        <v>1</v>
      </c>
      <c r="I667" s="8">
        <f t="shared" si="81"/>
        <v>1</v>
      </c>
      <c r="J667" s="9">
        <v>0</v>
      </c>
      <c r="K667" s="9">
        <v>0</v>
      </c>
      <c r="L667" s="9">
        <v>0</v>
      </c>
      <c r="M667" s="9">
        <f>'форма 1'!O667</f>
        <v>12869241.6</v>
      </c>
      <c r="N667" s="11">
        <f t="shared" si="82"/>
        <v>12869241.6</v>
      </c>
    </row>
    <row r="668" spans="1:14" hidden="1" x14ac:dyDescent="0.25">
      <c r="A668" s="12">
        <f t="shared" si="83"/>
        <v>86</v>
      </c>
      <c r="B668" s="94" t="s">
        <v>823</v>
      </c>
      <c r="C668" s="6">
        <f>'форма 1'!I668</f>
        <v>3904.87</v>
      </c>
      <c r="D668" s="7">
        <f>'форма 1'!N668</f>
        <v>164</v>
      </c>
      <c r="E668" s="8">
        <v>0</v>
      </c>
      <c r="F668" s="8">
        <v>0</v>
      </c>
      <c r="G668" s="8">
        <v>0</v>
      </c>
      <c r="H668" s="8">
        <v>1</v>
      </c>
      <c r="I668" s="8">
        <f t="shared" si="81"/>
        <v>1</v>
      </c>
      <c r="J668" s="9">
        <v>0</v>
      </c>
      <c r="K668" s="9">
        <v>0</v>
      </c>
      <c r="L668" s="9">
        <v>0</v>
      </c>
      <c r="M668" s="9">
        <f>'форма 1'!O668</f>
        <v>13310660.359999999</v>
      </c>
      <c r="N668" s="11">
        <f t="shared" si="82"/>
        <v>13310660.359999999</v>
      </c>
    </row>
    <row r="669" spans="1:14" hidden="1" x14ac:dyDescent="0.25">
      <c r="A669" s="12">
        <f t="shared" si="83"/>
        <v>87</v>
      </c>
      <c r="B669" s="94" t="s">
        <v>824</v>
      </c>
      <c r="C669" s="6">
        <f>'форма 1'!I669</f>
        <v>3264.3</v>
      </c>
      <c r="D669" s="7">
        <f>'форма 1'!N669</f>
        <v>150</v>
      </c>
      <c r="E669" s="8">
        <v>0</v>
      </c>
      <c r="F669" s="8">
        <v>0</v>
      </c>
      <c r="G669" s="8">
        <v>0</v>
      </c>
      <c r="H669" s="8">
        <v>1</v>
      </c>
      <c r="I669" s="8">
        <f t="shared" si="81"/>
        <v>1</v>
      </c>
      <c r="J669" s="9">
        <v>0</v>
      </c>
      <c r="K669" s="9">
        <v>0</v>
      </c>
      <c r="L669" s="9">
        <v>0</v>
      </c>
      <c r="M669" s="9">
        <f>'форма 1'!O669</f>
        <v>8219221.2000000002</v>
      </c>
      <c r="N669" s="11">
        <f t="shared" si="82"/>
        <v>8219221.2000000002</v>
      </c>
    </row>
    <row r="670" spans="1:14" hidden="1" x14ac:dyDescent="0.25">
      <c r="A670" s="12">
        <f t="shared" si="83"/>
        <v>88</v>
      </c>
      <c r="B670" s="94" t="s">
        <v>825</v>
      </c>
      <c r="C670" s="6">
        <f>'форма 1'!I670</f>
        <v>3135.2</v>
      </c>
      <c r="D670" s="7">
        <f>'форма 1'!N670</f>
        <v>132</v>
      </c>
      <c r="E670" s="8">
        <v>0</v>
      </c>
      <c r="F670" s="8">
        <v>0</v>
      </c>
      <c r="G670" s="8">
        <v>0</v>
      </c>
      <c r="H670" s="8">
        <v>1</v>
      </c>
      <c r="I670" s="8">
        <f t="shared" si="81"/>
        <v>1</v>
      </c>
      <c r="J670" s="9">
        <v>0</v>
      </c>
      <c r="K670" s="9">
        <v>0</v>
      </c>
      <c r="L670" s="9">
        <v>0</v>
      </c>
      <c r="M670" s="9">
        <f>'форма 1'!O670</f>
        <v>8764875.5999999996</v>
      </c>
      <c r="N670" s="11">
        <f t="shared" si="82"/>
        <v>8764875.5999999996</v>
      </c>
    </row>
    <row r="671" spans="1:14" s="4" customFormat="1" ht="14.25" customHeight="1" x14ac:dyDescent="0.25">
      <c r="A671" s="12">
        <f>A578+1</f>
        <v>8</v>
      </c>
      <c r="B671" s="69" t="s">
        <v>64</v>
      </c>
      <c r="C671" s="33">
        <f t="shared" ref="C671:N671" si="84">SUM(C672:C672)</f>
        <v>368</v>
      </c>
      <c r="D671" s="13">
        <f t="shared" si="84"/>
        <v>27</v>
      </c>
      <c r="E671" s="13">
        <f t="shared" si="84"/>
        <v>0</v>
      </c>
      <c r="F671" s="13">
        <f t="shared" si="84"/>
        <v>0</v>
      </c>
      <c r="G671" s="13">
        <f t="shared" si="84"/>
        <v>0</v>
      </c>
      <c r="H671" s="13">
        <f t="shared" si="84"/>
        <v>1</v>
      </c>
      <c r="I671" s="13">
        <f t="shared" si="84"/>
        <v>1</v>
      </c>
      <c r="J671" s="33">
        <f t="shared" si="84"/>
        <v>0</v>
      </c>
      <c r="K671" s="33">
        <f t="shared" si="84"/>
        <v>0</v>
      </c>
      <c r="L671" s="33">
        <f t="shared" si="84"/>
        <v>0</v>
      </c>
      <c r="M671" s="33">
        <f t="shared" si="84"/>
        <v>2460118.3199999998</v>
      </c>
      <c r="N671" s="33">
        <f t="shared" si="84"/>
        <v>2460118.3199999998</v>
      </c>
    </row>
    <row r="672" spans="1:14" s="4" customFormat="1" ht="14.25" hidden="1" customHeight="1" x14ac:dyDescent="0.25">
      <c r="A672" s="31">
        <v>1</v>
      </c>
      <c r="B672" s="117" t="s">
        <v>639</v>
      </c>
      <c r="C672" s="15">
        <f>'форма 1'!I672</f>
        <v>368</v>
      </c>
      <c r="D672" s="13">
        <f>'форма 1'!N672</f>
        <v>27</v>
      </c>
      <c r="E672" s="14">
        <v>0</v>
      </c>
      <c r="F672" s="14">
        <v>0</v>
      </c>
      <c r="G672" s="14">
        <v>0</v>
      </c>
      <c r="H672" s="14">
        <v>1</v>
      </c>
      <c r="I672" s="8">
        <v>1</v>
      </c>
      <c r="J672" s="15">
        <v>0</v>
      </c>
      <c r="K672" s="15">
        <v>0</v>
      </c>
      <c r="L672" s="15">
        <v>0</v>
      </c>
      <c r="M672" s="9">
        <f>'форма 1'!O672</f>
        <v>2460118.3199999998</v>
      </c>
      <c r="N672" s="11">
        <f>M672</f>
        <v>2460118.3199999998</v>
      </c>
    </row>
    <row r="673" spans="1:14" s="4" customFormat="1" ht="15" x14ac:dyDescent="0.25">
      <c r="A673" s="12">
        <f>A671+1</f>
        <v>9</v>
      </c>
      <c r="B673" s="69" t="s">
        <v>418</v>
      </c>
      <c r="C673" s="33">
        <f>SUM(C674:C675)</f>
        <v>914.6</v>
      </c>
      <c r="D673" s="13">
        <f t="shared" ref="D673:N673" si="85">SUM(D674:D675)</f>
        <v>52</v>
      </c>
      <c r="E673" s="13">
        <f t="shared" si="85"/>
        <v>0</v>
      </c>
      <c r="F673" s="13">
        <f t="shared" si="85"/>
        <v>0</v>
      </c>
      <c r="G673" s="13">
        <f t="shared" si="85"/>
        <v>0</v>
      </c>
      <c r="H673" s="13">
        <f t="shared" si="85"/>
        <v>2</v>
      </c>
      <c r="I673" s="13">
        <f t="shared" si="85"/>
        <v>2</v>
      </c>
      <c r="J673" s="33">
        <f t="shared" si="85"/>
        <v>0</v>
      </c>
      <c r="K673" s="33">
        <f t="shared" si="85"/>
        <v>0</v>
      </c>
      <c r="L673" s="33">
        <f t="shared" si="85"/>
        <v>0</v>
      </c>
      <c r="M673" s="33">
        <f t="shared" si="85"/>
        <v>3062905.86</v>
      </c>
      <c r="N673" s="33">
        <f t="shared" si="85"/>
        <v>3062905.86</v>
      </c>
    </row>
    <row r="674" spans="1:14" s="4" customFormat="1" ht="14.1" hidden="1" customHeight="1" x14ac:dyDescent="0.25">
      <c r="A674" s="12">
        <v>1</v>
      </c>
      <c r="B674" s="117" t="s">
        <v>642</v>
      </c>
      <c r="C674" s="15">
        <f>'форма 1'!I674</f>
        <v>392.8</v>
      </c>
      <c r="D674" s="13">
        <f>'форма 1'!N674</f>
        <v>15</v>
      </c>
      <c r="E674" s="14">
        <v>0</v>
      </c>
      <c r="F674" s="14">
        <v>0</v>
      </c>
      <c r="G674" s="14">
        <v>0</v>
      </c>
      <c r="H674" s="14">
        <v>1</v>
      </c>
      <c r="I674" s="8">
        <f>H674</f>
        <v>1</v>
      </c>
      <c r="J674" s="15">
        <v>0</v>
      </c>
      <c r="K674" s="15">
        <v>0</v>
      </c>
      <c r="L674" s="15">
        <v>0</v>
      </c>
      <c r="M674" s="9">
        <f>'форма 1'!O674</f>
        <v>89611.199999999997</v>
      </c>
      <c r="N674" s="11">
        <f>M674</f>
        <v>89611.199999999997</v>
      </c>
    </row>
    <row r="675" spans="1:14" s="4" customFormat="1" ht="14.1" hidden="1" customHeight="1" x14ac:dyDescent="0.25">
      <c r="A675" s="12">
        <v>2</v>
      </c>
      <c r="B675" s="117" t="s">
        <v>417</v>
      </c>
      <c r="C675" s="15">
        <f>'форма 1'!I675</f>
        <v>521.79999999999995</v>
      </c>
      <c r="D675" s="13">
        <f>'форма 1'!N675</f>
        <v>37</v>
      </c>
      <c r="E675" s="14">
        <v>0</v>
      </c>
      <c r="F675" s="14">
        <v>0</v>
      </c>
      <c r="G675" s="14">
        <v>0</v>
      </c>
      <c r="H675" s="14">
        <v>1</v>
      </c>
      <c r="I675" s="8">
        <f>H675</f>
        <v>1</v>
      </c>
      <c r="J675" s="15">
        <v>0</v>
      </c>
      <c r="K675" s="15">
        <v>0</v>
      </c>
      <c r="L675" s="15">
        <v>0</v>
      </c>
      <c r="M675" s="9">
        <f>'форма 1'!O675</f>
        <v>2973294.66</v>
      </c>
      <c r="N675" s="11">
        <f>M675</f>
        <v>2973294.66</v>
      </c>
    </row>
    <row r="676" spans="1:14" s="4" customFormat="1" ht="15" x14ac:dyDescent="0.25">
      <c r="A676" s="12">
        <f>A673+1</f>
        <v>10</v>
      </c>
      <c r="B676" s="69" t="s">
        <v>65</v>
      </c>
      <c r="C676" s="15">
        <f t="shared" ref="C676:N676" si="86">SUM(C677:C689)</f>
        <v>5299.7</v>
      </c>
      <c r="D676" s="14">
        <f t="shared" si="86"/>
        <v>184</v>
      </c>
      <c r="E676" s="14">
        <f t="shared" si="86"/>
        <v>0</v>
      </c>
      <c r="F676" s="14">
        <f t="shared" si="86"/>
        <v>0</v>
      </c>
      <c r="G676" s="14">
        <f t="shared" si="86"/>
        <v>0</v>
      </c>
      <c r="H676" s="14">
        <f t="shared" si="86"/>
        <v>13</v>
      </c>
      <c r="I676" s="14">
        <f t="shared" si="86"/>
        <v>13</v>
      </c>
      <c r="J676" s="15">
        <f t="shared" si="86"/>
        <v>0</v>
      </c>
      <c r="K676" s="15">
        <f t="shared" si="86"/>
        <v>0</v>
      </c>
      <c r="L676" s="15">
        <f t="shared" si="86"/>
        <v>0</v>
      </c>
      <c r="M676" s="15">
        <f t="shared" si="86"/>
        <v>27342249.5</v>
      </c>
      <c r="N676" s="15">
        <f t="shared" si="86"/>
        <v>27342249.5</v>
      </c>
    </row>
    <row r="677" spans="1:14" s="4" customFormat="1" ht="30" hidden="1" x14ac:dyDescent="0.25">
      <c r="A677" s="12">
        <v>1</v>
      </c>
      <c r="B677" s="2" t="s">
        <v>529</v>
      </c>
      <c r="C677" s="15">
        <f>'форма 1'!I677</f>
        <v>454.4</v>
      </c>
      <c r="D677" s="14">
        <f>'форма 1'!N677</f>
        <v>14</v>
      </c>
      <c r="E677" s="14">
        <v>0</v>
      </c>
      <c r="F677" s="14">
        <v>0</v>
      </c>
      <c r="G677" s="14">
        <v>0</v>
      </c>
      <c r="H677" s="14">
        <v>1</v>
      </c>
      <c r="I677" s="14">
        <f t="shared" ref="I677:I689" si="87">H677</f>
        <v>1</v>
      </c>
      <c r="J677" s="15">
        <v>0</v>
      </c>
      <c r="K677" s="15">
        <v>0</v>
      </c>
      <c r="L677" s="15">
        <v>0</v>
      </c>
      <c r="M677" s="15">
        <f>'форма 1'!O677</f>
        <v>111473.60000000001</v>
      </c>
      <c r="N677" s="15">
        <f t="shared" ref="N677:N689" si="88">M677</f>
        <v>111473.60000000001</v>
      </c>
    </row>
    <row r="678" spans="1:14" s="4" customFormat="1" ht="15" hidden="1" x14ac:dyDescent="0.25">
      <c r="A678" s="12">
        <f>A677+1</f>
        <v>2</v>
      </c>
      <c r="B678" s="2" t="s">
        <v>530</v>
      </c>
      <c r="C678" s="15">
        <f>'форма 1'!I678</f>
        <v>447.2</v>
      </c>
      <c r="D678" s="14">
        <f>'форма 1'!N678</f>
        <v>13</v>
      </c>
      <c r="E678" s="14">
        <v>0</v>
      </c>
      <c r="F678" s="14">
        <v>0</v>
      </c>
      <c r="G678" s="14">
        <v>0</v>
      </c>
      <c r="H678" s="14">
        <v>1</v>
      </c>
      <c r="I678" s="14">
        <f t="shared" si="87"/>
        <v>1</v>
      </c>
      <c r="J678" s="15">
        <v>0</v>
      </c>
      <c r="K678" s="15">
        <v>0</v>
      </c>
      <c r="L678" s="15">
        <v>0</v>
      </c>
      <c r="M678" s="15">
        <f>'форма 1'!O678</f>
        <v>106967</v>
      </c>
      <c r="N678" s="15">
        <f t="shared" si="88"/>
        <v>106967</v>
      </c>
    </row>
    <row r="679" spans="1:14" s="4" customFormat="1" ht="15" hidden="1" x14ac:dyDescent="0.25">
      <c r="A679" s="12">
        <f t="shared" ref="A679:A689" si="89">A678+1</f>
        <v>3</v>
      </c>
      <c r="B679" s="69" t="s">
        <v>516</v>
      </c>
      <c r="C679" s="15">
        <f>'форма 1'!I679</f>
        <v>464.7</v>
      </c>
      <c r="D679" s="14">
        <f>'форма 1'!N679</f>
        <v>14</v>
      </c>
      <c r="E679" s="14">
        <v>0</v>
      </c>
      <c r="F679" s="14">
        <v>0</v>
      </c>
      <c r="G679" s="14">
        <v>0</v>
      </c>
      <c r="H679" s="14">
        <v>1</v>
      </c>
      <c r="I679" s="14">
        <f t="shared" si="87"/>
        <v>1</v>
      </c>
      <c r="J679" s="15">
        <v>0</v>
      </c>
      <c r="K679" s="15">
        <v>0</v>
      </c>
      <c r="L679" s="15">
        <v>0</v>
      </c>
      <c r="M679" s="15">
        <f>'форма 1'!O679</f>
        <v>3221414.7</v>
      </c>
      <c r="N679" s="15">
        <f t="shared" si="88"/>
        <v>3221414.7</v>
      </c>
    </row>
    <row r="680" spans="1:14" s="4" customFormat="1" ht="15" hidden="1" x14ac:dyDescent="0.25">
      <c r="A680" s="12">
        <f t="shared" si="89"/>
        <v>4</v>
      </c>
      <c r="B680" s="2" t="s">
        <v>532</v>
      </c>
      <c r="C680" s="15">
        <f>'форма 1'!I680</f>
        <v>462.5</v>
      </c>
      <c r="D680" s="14">
        <f>'форма 1'!N680</f>
        <v>30</v>
      </c>
      <c r="E680" s="14">
        <v>0</v>
      </c>
      <c r="F680" s="14">
        <v>0</v>
      </c>
      <c r="G680" s="14">
        <v>0</v>
      </c>
      <c r="H680" s="14">
        <v>1</v>
      </c>
      <c r="I680" s="14">
        <f t="shared" si="87"/>
        <v>1</v>
      </c>
      <c r="J680" s="15">
        <v>0</v>
      </c>
      <c r="K680" s="15">
        <v>0</v>
      </c>
      <c r="L680" s="15">
        <v>0</v>
      </c>
      <c r="M680" s="15">
        <f>'форма 1'!O680</f>
        <v>114478</v>
      </c>
      <c r="N680" s="15">
        <f t="shared" si="88"/>
        <v>114478</v>
      </c>
    </row>
    <row r="681" spans="1:14" s="4" customFormat="1" ht="15" hidden="1" x14ac:dyDescent="0.25">
      <c r="A681" s="12">
        <f t="shared" si="89"/>
        <v>5</v>
      </c>
      <c r="B681" s="69" t="s">
        <v>517</v>
      </c>
      <c r="C681" s="15">
        <f>'форма 1'!I681</f>
        <v>450.1</v>
      </c>
      <c r="D681" s="14">
        <f>'форма 1'!N681</f>
        <v>13</v>
      </c>
      <c r="E681" s="14">
        <v>0</v>
      </c>
      <c r="F681" s="14">
        <v>0</v>
      </c>
      <c r="G681" s="14">
        <v>0</v>
      </c>
      <c r="H681" s="14">
        <v>1</v>
      </c>
      <c r="I681" s="14">
        <f t="shared" si="87"/>
        <v>1</v>
      </c>
      <c r="J681" s="15">
        <v>0</v>
      </c>
      <c r="K681" s="15">
        <v>0</v>
      </c>
      <c r="L681" s="15">
        <v>0</v>
      </c>
      <c r="M681" s="15">
        <f>'форма 1'!O681</f>
        <v>3151302</v>
      </c>
      <c r="N681" s="15">
        <f t="shared" si="88"/>
        <v>3151302</v>
      </c>
    </row>
    <row r="682" spans="1:14" s="4" customFormat="1" ht="15" hidden="1" x14ac:dyDescent="0.25">
      <c r="A682" s="12">
        <f t="shared" si="89"/>
        <v>6</v>
      </c>
      <c r="B682" s="69" t="s">
        <v>528</v>
      </c>
      <c r="C682" s="15">
        <f>'форма 1'!I682</f>
        <v>336.8</v>
      </c>
      <c r="D682" s="14">
        <f>'форма 1'!N682</f>
        <v>9</v>
      </c>
      <c r="E682" s="14">
        <v>0</v>
      </c>
      <c r="F682" s="14">
        <v>0</v>
      </c>
      <c r="G682" s="14">
        <v>0</v>
      </c>
      <c r="H682" s="14">
        <v>1</v>
      </c>
      <c r="I682" s="14">
        <f t="shared" si="87"/>
        <v>1</v>
      </c>
      <c r="J682" s="15">
        <v>0</v>
      </c>
      <c r="K682" s="15">
        <v>0</v>
      </c>
      <c r="L682" s="15">
        <v>0</v>
      </c>
      <c r="M682" s="15">
        <f>'форма 1'!O682</f>
        <v>2115443.4</v>
      </c>
      <c r="N682" s="15">
        <f t="shared" si="88"/>
        <v>2115443.4</v>
      </c>
    </row>
    <row r="683" spans="1:14" s="4" customFormat="1" ht="14.1" hidden="1" customHeight="1" x14ac:dyDescent="0.25">
      <c r="A683" s="12">
        <f t="shared" si="89"/>
        <v>7</v>
      </c>
      <c r="B683" s="179" t="s">
        <v>518</v>
      </c>
      <c r="C683" s="15">
        <f>'форма 1'!I683</f>
        <v>342.3</v>
      </c>
      <c r="D683" s="14">
        <f>'форма 1'!N683</f>
        <v>24</v>
      </c>
      <c r="E683" s="14">
        <v>0</v>
      </c>
      <c r="F683" s="14">
        <v>0</v>
      </c>
      <c r="G683" s="14">
        <v>0</v>
      </c>
      <c r="H683" s="14">
        <v>1</v>
      </c>
      <c r="I683" s="14">
        <f t="shared" si="87"/>
        <v>1</v>
      </c>
      <c r="J683" s="15">
        <v>0</v>
      </c>
      <c r="K683" s="15">
        <v>0</v>
      </c>
      <c r="L683" s="15">
        <v>0</v>
      </c>
      <c r="M683" s="15">
        <f>'форма 1'!O683</f>
        <v>2497670.7000000002</v>
      </c>
      <c r="N683" s="15">
        <f t="shared" si="88"/>
        <v>2497670.7000000002</v>
      </c>
    </row>
    <row r="684" spans="1:14" s="4" customFormat="1" ht="14.1" hidden="1" customHeight="1" x14ac:dyDescent="0.25">
      <c r="A684" s="12">
        <f t="shared" si="89"/>
        <v>8</v>
      </c>
      <c r="B684" s="179" t="s">
        <v>519</v>
      </c>
      <c r="C684" s="15">
        <f>'форма 1'!I684</f>
        <v>338.7</v>
      </c>
      <c r="D684" s="14">
        <f>'форма 1'!N684</f>
        <v>10</v>
      </c>
      <c r="E684" s="14">
        <v>0</v>
      </c>
      <c r="F684" s="14">
        <v>0</v>
      </c>
      <c r="G684" s="14">
        <v>0</v>
      </c>
      <c r="H684" s="14">
        <v>1</v>
      </c>
      <c r="I684" s="14">
        <f t="shared" si="87"/>
        <v>1</v>
      </c>
      <c r="J684" s="15">
        <v>0</v>
      </c>
      <c r="K684" s="15">
        <v>0</v>
      </c>
      <c r="L684" s="15">
        <v>0</v>
      </c>
      <c r="M684" s="15">
        <f>'форма 1'!O684</f>
        <v>2469132</v>
      </c>
      <c r="N684" s="15">
        <f t="shared" si="88"/>
        <v>2469132</v>
      </c>
    </row>
    <row r="685" spans="1:14" s="4" customFormat="1" ht="14.1" hidden="1" customHeight="1" x14ac:dyDescent="0.25">
      <c r="A685" s="12">
        <f t="shared" si="89"/>
        <v>9</v>
      </c>
      <c r="B685" s="179" t="s">
        <v>522</v>
      </c>
      <c r="C685" s="15">
        <f>'форма 1'!I685</f>
        <v>380.8</v>
      </c>
      <c r="D685" s="14">
        <f>'форма 1'!N685</f>
        <v>12</v>
      </c>
      <c r="E685" s="14">
        <v>0</v>
      </c>
      <c r="F685" s="14">
        <v>0</v>
      </c>
      <c r="G685" s="14">
        <v>0</v>
      </c>
      <c r="H685" s="14">
        <v>1</v>
      </c>
      <c r="I685" s="14">
        <f t="shared" si="87"/>
        <v>1</v>
      </c>
      <c r="J685" s="15">
        <v>0</v>
      </c>
      <c r="K685" s="15">
        <v>0</v>
      </c>
      <c r="L685" s="15">
        <v>0</v>
      </c>
      <c r="M685" s="15">
        <f>'форма 1'!O685</f>
        <v>2729118</v>
      </c>
      <c r="N685" s="15">
        <f t="shared" si="88"/>
        <v>2729118</v>
      </c>
    </row>
    <row r="686" spans="1:14" s="4" customFormat="1" ht="14.1" hidden="1" customHeight="1" x14ac:dyDescent="0.25">
      <c r="A686" s="12">
        <f t="shared" si="89"/>
        <v>10</v>
      </c>
      <c r="B686" s="179" t="s">
        <v>524</v>
      </c>
      <c r="C686" s="15">
        <f>'форма 1'!I686</f>
        <v>437.4</v>
      </c>
      <c r="D686" s="14">
        <f>'форма 1'!N686</f>
        <v>11</v>
      </c>
      <c r="E686" s="14">
        <v>0</v>
      </c>
      <c r="F686" s="14">
        <v>0</v>
      </c>
      <c r="G686" s="14">
        <v>0</v>
      </c>
      <c r="H686" s="14">
        <v>1</v>
      </c>
      <c r="I686" s="14">
        <f t="shared" si="87"/>
        <v>1</v>
      </c>
      <c r="J686" s="15">
        <v>0</v>
      </c>
      <c r="K686" s="15">
        <v>0</v>
      </c>
      <c r="L686" s="15">
        <v>0</v>
      </c>
      <c r="M686" s="15">
        <f>'форма 1'!O686</f>
        <v>2972627.7</v>
      </c>
      <c r="N686" s="15">
        <f t="shared" si="88"/>
        <v>2972627.7</v>
      </c>
    </row>
    <row r="687" spans="1:14" s="4" customFormat="1" ht="14.1" hidden="1" customHeight="1" x14ac:dyDescent="0.25">
      <c r="A687" s="12">
        <f t="shared" si="89"/>
        <v>11</v>
      </c>
      <c r="B687" s="179" t="s">
        <v>525</v>
      </c>
      <c r="C687" s="15">
        <f>'форма 1'!I687</f>
        <v>390.8</v>
      </c>
      <c r="D687" s="14">
        <f>'форма 1'!N687</f>
        <v>12</v>
      </c>
      <c r="E687" s="14">
        <v>0</v>
      </c>
      <c r="F687" s="14">
        <v>0</v>
      </c>
      <c r="G687" s="14">
        <v>0</v>
      </c>
      <c r="H687" s="14">
        <v>1</v>
      </c>
      <c r="I687" s="14">
        <f t="shared" si="87"/>
        <v>1</v>
      </c>
      <c r="J687" s="15">
        <v>0</v>
      </c>
      <c r="K687" s="15">
        <v>0</v>
      </c>
      <c r="L687" s="15">
        <v>0</v>
      </c>
      <c r="M687" s="15">
        <f>'форма 1'!O687</f>
        <v>2559490.5</v>
      </c>
      <c r="N687" s="15">
        <f t="shared" si="88"/>
        <v>2559490.5</v>
      </c>
    </row>
    <row r="688" spans="1:14" s="4" customFormat="1" ht="14.1" hidden="1" customHeight="1" x14ac:dyDescent="0.25">
      <c r="A688" s="12">
        <f t="shared" si="89"/>
        <v>12</v>
      </c>
      <c r="B688" s="179" t="s">
        <v>526</v>
      </c>
      <c r="C688" s="15">
        <f>'форма 1'!I688</f>
        <v>397</v>
      </c>
      <c r="D688" s="14">
        <f>'форма 1'!N688</f>
        <v>11</v>
      </c>
      <c r="E688" s="14">
        <v>0</v>
      </c>
      <c r="F688" s="14">
        <v>0</v>
      </c>
      <c r="G688" s="14">
        <v>0</v>
      </c>
      <c r="H688" s="14">
        <v>1</v>
      </c>
      <c r="I688" s="14">
        <f t="shared" si="87"/>
        <v>1</v>
      </c>
      <c r="J688" s="15">
        <v>0</v>
      </c>
      <c r="K688" s="15">
        <v>0</v>
      </c>
      <c r="L688" s="15">
        <v>0</v>
      </c>
      <c r="M688" s="15">
        <f>'форма 1'!O688</f>
        <v>2670313.7999999998</v>
      </c>
      <c r="N688" s="15">
        <f t="shared" si="88"/>
        <v>2670313.7999999998</v>
      </c>
    </row>
    <row r="689" spans="1:14" s="4" customFormat="1" ht="14.1" hidden="1" customHeight="1" x14ac:dyDescent="0.25">
      <c r="A689" s="12">
        <f t="shared" si="89"/>
        <v>13</v>
      </c>
      <c r="B689" s="179" t="s">
        <v>527</v>
      </c>
      <c r="C689" s="15">
        <f>'форма 1'!I689</f>
        <v>397</v>
      </c>
      <c r="D689" s="14">
        <f>'форма 1'!N689</f>
        <v>11</v>
      </c>
      <c r="E689" s="14">
        <v>0</v>
      </c>
      <c r="F689" s="14">
        <v>0</v>
      </c>
      <c r="G689" s="14">
        <v>0</v>
      </c>
      <c r="H689" s="14">
        <v>1</v>
      </c>
      <c r="I689" s="14">
        <f t="shared" si="87"/>
        <v>1</v>
      </c>
      <c r="J689" s="15">
        <v>0</v>
      </c>
      <c r="K689" s="15">
        <v>0</v>
      </c>
      <c r="L689" s="15">
        <v>0</v>
      </c>
      <c r="M689" s="15">
        <f>'форма 1'!O689</f>
        <v>2622818.1</v>
      </c>
      <c r="N689" s="15">
        <f t="shared" si="88"/>
        <v>2622818.1</v>
      </c>
    </row>
    <row r="690" spans="1:14" s="4" customFormat="1" ht="15" x14ac:dyDescent="0.25">
      <c r="A690" s="12">
        <f>A676+1</f>
        <v>11</v>
      </c>
      <c r="B690" s="69" t="s">
        <v>439</v>
      </c>
      <c r="C690" s="33">
        <f t="shared" ref="C690:N690" si="90">SUM(C691:C691)</f>
        <v>531.4</v>
      </c>
      <c r="D690" s="13">
        <f t="shared" si="90"/>
        <v>20</v>
      </c>
      <c r="E690" s="13">
        <f t="shared" si="90"/>
        <v>0</v>
      </c>
      <c r="F690" s="13">
        <f t="shared" si="90"/>
        <v>0</v>
      </c>
      <c r="G690" s="13">
        <f t="shared" si="90"/>
        <v>0</v>
      </c>
      <c r="H690" s="13">
        <f t="shared" si="90"/>
        <v>1</v>
      </c>
      <c r="I690" s="13">
        <f t="shared" si="90"/>
        <v>1</v>
      </c>
      <c r="J690" s="33">
        <f t="shared" si="90"/>
        <v>0</v>
      </c>
      <c r="K690" s="33">
        <f t="shared" si="90"/>
        <v>0</v>
      </c>
      <c r="L690" s="33">
        <f t="shared" si="90"/>
        <v>0</v>
      </c>
      <c r="M690" s="33">
        <f t="shared" si="90"/>
        <v>120525</v>
      </c>
      <c r="N690" s="33">
        <f t="shared" si="90"/>
        <v>120525</v>
      </c>
    </row>
    <row r="691" spans="1:14" s="4" customFormat="1" ht="14.1" hidden="1" customHeight="1" x14ac:dyDescent="0.25">
      <c r="A691" s="12">
        <f>'форма 1'!A695</f>
        <v>1</v>
      </c>
      <c r="B691" s="117" t="s">
        <v>647</v>
      </c>
      <c r="C691" s="15">
        <f>'форма 1'!I691</f>
        <v>531.4</v>
      </c>
      <c r="D691" s="13">
        <f>'форма 1'!N691</f>
        <v>20</v>
      </c>
      <c r="E691" s="14">
        <v>0</v>
      </c>
      <c r="F691" s="14">
        <v>0</v>
      </c>
      <c r="G691" s="14">
        <v>0</v>
      </c>
      <c r="H691" s="14">
        <v>1</v>
      </c>
      <c r="I691" s="8">
        <f>H691</f>
        <v>1</v>
      </c>
      <c r="J691" s="15">
        <v>0</v>
      </c>
      <c r="K691" s="15">
        <v>0</v>
      </c>
      <c r="L691" s="15">
        <v>0</v>
      </c>
      <c r="M691" s="9">
        <f>'форма 1'!O691</f>
        <v>120525</v>
      </c>
      <c r="N691" s="11">
        <f>M691</f>
        <v>120525</v>
      </c>
    </row>
    <row r="692" spans="1:14" s="4" customFormat="1" ht="15" x14ac:dyDescent="0.25">
      <c r="A692" s="12">
        <f>A690+1</f>
        <v>12</v>
      </c>
      <c r="B692" s="69" t="s">
        <v>446</v>
      </c>
      <c r="C692" s="33">
        <f t="shared" ref="C692:N692" si="91">SUM(C693:C693)</f>
        <v>441</v>
      </c>
      <c r="D692" s="13">
        <f t="shared" si="91"/>
        <v>14</v>
      </c>
      <c r="E692" s="13">
        <f t="shared" si="91"/>
        <v>0</v>
      </c>
      <c r="F692" s="13">
        <f t="shared" si="91"/>
        <v>0</v>
      </c>
      <c r="G692" s="13">
        <f t="shared" si="91"/>
        <v>0</v>
      </c>
      <c r="H692" s="13">
        <f t="shared" si="91"/>
        <v>1</v>
      </c>
      <c r="I692" s="13">
        <f t="shared" si="91"/>
        <v>1</v>
      </c>
      <c r="J692" s="33">
        <f t="shared" si="91"/>
        <v>0</v>
      </c>
      <c r="K692" s="33">
        <f t="shared" si="91"/>
        <v>0</v>
      </c>
      <c r="L692" s="33">
        <f t="shared" si="91"/>
        <v>0</v>
      </c>
      <c r="M692" s="33">
        <f t="shared" si="91"/>
        <v>103600</v>
      </c>
      <c r="N692" s="33">
        <f t="shared" si="91"/>
        <v>103600</v>
      </c>
    </row>
    <row r="693" spans="1:14" s="4" customFormat="1" ht="14.1" hidden="1" customHeight="1" x14ac:dyDescent="0.25">
      <c r="A693" s="12">
        <v>1</v>
      </c>
      <c r="B693" s="117" t="s">
        <v>515</v>
      </c>
      <c r="C693" s="17">
        <f>'форма 1'!I693</f>
        <v>441</v>
      </c>
      <c r="D693" s="13">
        <f>'форма 1'!N693</f>
        <v>14</v>
      </c>
      <c r="E693" s="14">
        <v>0</v>
      </c>
      <c r="F693" s="14">
        <v>0</v>
      </c>
      <c r="G693" s="14">
        <v>0</v>
      </c>
      <c r="H693" s="14">
        <v>1</v>
      </c>
      <c r="I693" s="8">
        <f>H693</f>
        <v>1</v>
      </c>
      <c r="J693" s="15">
        <v>0</v>
      </c>
      <c r="K693" s="15">
        <v>0</v>
      </c>
      <c r="L693" s="15">
        <v>0</v>
      </c>
      <c r="M693" s="34">
        <f>'форма 1'!O693</f>
        <v>103600</v>
      </c>
      <c r="N693" s="11">
        <f>M693</f>
        <v>103600</v>
      </c>
    </row>
    <row r="694" spans="1:14" s="4" customFormat="1" ht="15" x14ac:dyDescent="0.25">
      <c r="A694" s="12">
        <f>A692+1</f>
        <v>13</v>
      </c>
      <c r="B694" s="69" t="s">
        <v>456</v>
      </c>
      <c r="C694" s="33">
        <f>SUM(C695:C696)</f>
        <v>2043.5</v>
      </c>
      <c r="D694" s="13">
        <f t="shared" ref="D694:N694" si="92">SUM(D695:D696)</f>
        <v>128</v>
      </c>
      <c r="E694" s="13">
        <f t="shared" si="92"/>
        <v>0</v>
      </c>
      <c r="F694" s="13">
        <f t="shared" si="92"/>
        <v>0</v>
      </c>
      <c r="G694" s="13">
        <f t="shared" si="92"/>
        <v>0</v>
      </c>
      <c r="H694" s="13">
        <f t="shared" si="92"/>
        <v>2</v>
      </c>
      <c r="I694" s="13">
        <f t="shared" si="92"/>
        <v>2</v>
      </c>
      <c r="J694" s="33">
        <f t="shared" si="92"/>
        <v>0</v>
      </c>
      <c r="K694" s="33">
        <f t="shared" si="92"/>
        <v>0</v>
      </c>
      <c r="L694" s="33">
        <f t="shared" si="92"/>
        <v>0</v>
      </c>
      <c r="M694" s="33">
        <f t="shared" si="92"/>
        <v>5414152.9000000004</v>
      </c>
      <c r="N694" s="33">
        <f t="shared" si="92"/>
        <v>5414152.9000000004</v>
      </c>
    </row>
    <row r="695" spans="1:14" s="4" customFormat="1" ht="14.1" hidden="1" customHeight="1" x14ac:dyDescent="0.25">
      <c r="A695" s="12">
        <v>1</v>
      </c>
      <c r="B695" s="117" t="s">
        <v>641</v>
      </c>
      <c r="C695" s="15">
        <f>'форма 1'!I695</f>
        <v>383.6</v>
      </c>
      <c r="D695" s="13">
        <f>'форма 1'!N695</f>
        <v>26</v>
      </c>
      <c r="E695" s="14">
        <v>0</v>
      </c>
      <c r="F695" s="14">
        <v>0</v>
      </c>
      <c r="G695" s="14">
        <v>0</v>
      </c>
      <c r="H695" s="14">
        <v>1</v>
      </c>
      <c r="I695" s="8">
        <f>H695</f>
        <v>1</v>
      </c>
      <c r="J695" s="15">
        <v>0</v>
      </c>
      <c r="K695" s="15">
        <v>0</v>
      </c>
      <c r="L695" s="15">
        <v>0</v>
      </c>
      <c r="M695" s="9">
        <f>'форма 1'!O695</f>
        <v>87950</v>
      </c>
      <c r="N695" s="11">
        <f>M695</f>
        <v>87950</v>
      </c>
    </row>
    <row r="696" spans="1:14" s="4" customFormat="1" ht="14.1" hidden="1" customHeight="1" x14ac:dyDescent="0.25">
      <c r="A696" s="12">
        <v>2</v>
      </c>
      <c r="B696" s="117" t="s">
        <v>455</v>
      </c>
      <c r="C696" s="15">
        <f>'форма 1'!I696</f>
        <v>1659.9</v>
      </c>
      <c r="D696" s="13">
        <f>'форма 1'!N696</f>
        <v>102</v>
      </c>
      <c r="E696" s="14">
        <v>0</v>
      </c>
      <c r="F696" s="14">
        <v>0</v>
      </c>
      <c r="G696" s="14">
        <v>0</v>
      </c>
      <c r="H696" s="14">
        <v>1</v>
      </c>
      <c r="I696" s="8">
        <f>H696</f>
        <v>1</v>
      </c>
      <c r="J696" s="15">
        <v>0</v>
      </c>
      <c r="K696" s="15">
        <v>0</v>
      </c>
      <c r="L696" s="15">
        <v>0</v>
      </c>
      <c r="M696" s="9">
        <f>'форма 1'!O696</f>
        <v>5326202.9000000004</v>
      </c>
      <c r="N696" s="11">
        <f>M696</f>
        <v>5326202.9000000004</v>
      </c>
    </row>
    <row r="697" spans="1:14" s="4" customFormat="1" ht="14.1" customHeight="1" x14ac:dyDescent="0.25">
      <c r="A697" s="184">
        <f>A694+1</f>
        <v>14</v>
      </c>
      <c r="B697" s="161" t="s">
        <v>383</v>
      </c>
      <c r="C697" s="33">
        <f t="shared" ref="C697:N697" si="93">C698</f>
        <v>1636.05</v>
      </c>
      <c r="D697" s="13">
        <f t="shared" si="93"/>
        <v>57</v>
      </c>
      <c r="E697" s="13">
        <f t="shared" si="93"/>
        <v>0</v>
      </c>
      <c r="F697" s="13">
        <f t="shared" si="93"/>
        <v>0</v>
      </c>
      <c r="G697" s="13">
        <f t="shared" si="93"/>
        <v>0</v>
      </c>
      <c r="H697" s="13">
        <f t="shared" si="93"/>
        <v>1</v>
      </c>
      <c r="I697" s="7">
        <f t="shared" si="93"/>
        <v>1</v>
      </c>
      <c r="J697" s="33">
        <f t="shared" si="93"/>
        <v>0</v>
      </c>
      <c r="K697" s="33">
        <f t="shared" si="93"/>
        <v>0</v>
      </c>
      <c r="L697" s="33">
        <f t="shared" si="93"/>
        <v>0</v>
      </c>
      <c r="M697" s="33">
        <f t="shared" si="93"/>
        <v>325267.05</v>
      </c>
      <c r="N697" s="1">
        <f t="shared" si="93"/>
        <v>325267.05</v>
      </c>
    </row>
    <row r="698" spans="1:14" s="4" customFormat="1" ht="14.1" hidden="1" customHeight="1" x14ac:dyDescent="0.25">
      <c r="A698" s="12">
        <v>1</v>
      </c>
      <c r="B698" s="2" t="s">
        <v>648</v>
      </c>
      <c r="C698" s="33">
        <f>'форма 1'!I698</f>
        <v>1636.05</v>
      </c>
      <c r="D698" s="13">
        <f>'форма 1'!N698</f>
        <v>57</v>
      </c>
      <c r="E698" s="13">
        <v>0</v>
      </c>
      <c r="F698" s="13">
        <v>0</v>
      </c>
      <c r="G698" s="13">
        <v>0</v>
      </c>
      <c r="H698" s="13">
        <v>1</v>
      </c>
      <c r="I698" s="7">
        <f>H698</f>
        <v>1</v>
      </c>
      <c r="J698" s="33">
        <v>0</v>
      </c>
      <c r="K698" s="33">
        <v>0</v>
      </c>
      <c r="L698" s="33">
        <v>0</v>
      </c>
      <c r="M698" s="34">
        <f>'форма 1'!O698</f>
        <v>325267.05</v>
      </c>
      <c r="N698" s="1">
        <f>M698</f>
        <v>325267.05</v>
      </c>
    </row>
    <row r="699" spans="1:14" s="4" customFormat="1" ht="15" x14ac:dyDescent="0.25">
      <c r="A699" s="12">
        <f>A697+1</f>
        <v>15</v>
      </c>
      <c r="B699" s="69" t="s">
        <v>66</v>
      </c>
      <c r="C699" s="33">
        <f t="shared" ref="C699:N699" si="94">SUM(C700:C703)</f>
        <v>13220.41</v>
      </c>
      <c r="D699" s="13">
        <f t="shared" si="94"/>
        <v>454</v>
      </c>
      <c r="E699" s="13">
        <f t="shared" si="94"/>
        <v>0</v>
      </c>
      <c r="F699" s="13">
        <f t="shared" si="94"/>
        <v>0</v>
      </c>
      <c r="G699" s="13">
        <f t="shared" si="94"/>
        <v>0</v>
      </c>
      <c r="H699" s="13">
        <f t="shared" si="94"/>
        <v>4</v>
      </c>
      <c r="I699" s="13">
        <f t="shared" si="94"/>
        <v>4</v>
      </c>
      <c r="J699" s="33">
        <f t="shared" si="94"/>
        <v>0</v>
      </c>
      <c r="K699" s="33">
        <f t="shared" si="94"/>
        <v>0</v>
      </c>
      <c r="L699" s="33">
        <f t="shared" si="94"/>
        <v>0</v>
      </c>
      <c r="M699" s="33">
        <f t="shared" si="94"/>
        <v>29392750.030000001</v>
      </c>
      <c r="N699" s="33">
        <f t="shared" si="94"/>
        <v>29392750.030000001</v>
      </c>
    </row>
    <row r="700" spans="1:14" s="4" customFormat="1" ht="14.1" hidden="1" customHeight="1" x14ac:dyDescent="0.25">
      <c r="A700" s="31">
        <v>1</v>
      </c>
      <c r="B700" s="2" t="s">
        <v>479</v>
      </c>
      <c r="C700" s="15">
        <f>'форма 1'!I700</f>
        <v>3571.3</v>
      </c>
      <c r="D700" s="13">
        <f>'форма 1'!N700</f>
        <v>115</v>
      </c>
      <c r="E700" s="10">
        <v>0</v>
      </c>
      <c r="F700" s="10">
        <v>0</v>
      </c>
      <c r="G700" s="10">
        <v>0</v>
      </c>
      <c r="H700" s="10">
        <v>1</v>
      </c>
      <c r="I700" s="10">
        <f>H700</f>
        <v>1</v>
      </c>
      <c r="J700" s="34">
        <v>0</v>
      </c>
      <c r="K700" s="34">
        <v>0</v>
      </c>
      <c r="L700" s="34">
        <v>0</v>
      </c>
      <c r="M700" s="9">
        <f>'форма 1'!O700</f>
        <v>7523099.4000000004</v>
      </c>
      <c r="N700" s="11">
        <f>M700</f>
        <v>7523099.4000000004</v>
      </c>
    </row>
    <row r="701" spans="1:14" s="4" customFormat="1" ht="14.1" hidden="1" customHeight="1" x14ac:dyDescent="0.25">
      <c r="A701" s="12">
        <v>2</v>
      </c>
      <c r="B701" s="16" t="s">
        <v>481</v>
      </c>
      <c r="C701" s="15">
        <f>'форма 1'!I701</f>
        <v>4629</v>
      </c>
      <c r="D701" s="13">
        <f>'форма 1'!N701</f>
        <v>203</v>
      </c>
      <c r="E701" s="10">
        <v>0</v>
      </c>
      <c r="F701" s="10">
        <v>0</v>
      </c>
      <c r="G701" s="10">
        <v>0</v>
      </c>
      <c r="H701" s="10">
        <v>1</v>
      </c>
      <c r="I701" s="10">
        <f>H701</f>
        <v>1</v>
      </c>
      <c r="J701" s="34">
        <v>0</v>
      </c>
      <c r="K701" s="34">
        <v>0</v>
      </c>
      <c r="L701" s="34">
        <v>0</v>
      </c>
      <c r="M701" s="9">
        <f>'форма 1'!O701</f>
        <v>10200093</v>
      </c>
      <c r="N701" s="11">
        <f>M701</f>
        <v>10200093</v>
      </c>
    </row>
    <row r="702" spans="1:14" s="4" customFormat="1" ht="14.1" hidden="1" customHeight="1" x14ac:dyDescent="0.25">
      <c r="A702" s="31">
        <v>3</v>
      </c>
      <c r="B702" s="16" t="s">
        <v>480</v>
      </c>
      <c r="C702" s="15">
        <f>'форма 1'!I702</f>
        <v>1027</v>
      </c>
      <c r="D702" s="13">
        <f>'форма 1'!N702</f>
        <v>27</v>
      </c>
      <c r="E702" s="10">
        <v>0</v>
      </c>
      <c r="F702" s="10">
        <v>0</v>
      </c>
      <c r="G702" s="10">
        <v>0</v>
      </c>
      <c r="H702" s="10">
        <v>1</v>
      </c>
      <c r="I702" s="10">
        <f>H702</f>
        <v>1</v>
      </c>
      <c r="J702" s="34">
        <v>0</v>
      </c>
      <c r="K702" s="34">
        <v>0</v>
      </c>
      <c r="L702" s="34">
        <v>0</v>
      </c>
      <c r="M702" s="9">
        <f>'форма 1'!O702</f>
        <v>3552146.4</v>
      </c>
      <c r="N702" s="11">
        <f>M702</f>
        <v>3552146.4</v>
      </c>
    </row>
    <row r="703" spans="1:14" s="4" customFormat="1" ht="14.1" hidden="1" customHeight="1" x14ac:dyDescent="0.25">
      <c r="A703" s="31">
        <v>4</v>
      </c>
      <c r="B703" s="16" t="s">
        <v>482</v>
      </c>
      <c r="C703" s="15">
        <f>'форма 1'!I703</f>
        <v>3993.11</v>
      </c>
      <c r="D703" s="13">
        <f>'форма 1'!N703</f>
        <v>109</v>
      </c>
      <c r="E703" s="10">
        <v>0</v>
      </c>
      <c r="F703" s="10">
        <v>0</v>
      </c>
      <c r="G703" s="10">
        <v>0</v>
      </c>
      <c r="H703" s="10">
        <v>1</v>
      </c>
      <c r="I703" s="10">
        <f>H703</f>
        <v>1</v>
      </c>
      <c r="J703" s="34">
        <v>0</v>
      </c>
      <c r="K703" s="34">
        <v>0</v>
      </c>
      <c r="L703" s="34">
        <v>0</v>
      </c>
      <c r="M703" s="9">
        <f>'форма 1'!O703</f>
        <v>8117411.2300000004</v>
      </c>
      <c r="N703" s="11">
        <f>M703</f>
        <v>8117411.2300000004</v>
      </c>
    </row>
    <row r="704" spans="1:14" s="4" customFormat="1" ht="15" x14ac:dyDescent="0.25">
      <c r="A704" s="12">
        <f>A699+1</f>
        <v>16</v>
      </c>
      <c r="B704" s="69" t="s">
        <v>452</v>
      </c>
      <c r="C704" s="33">
        <f t="shared" ref="C704:N704" si="95">SUM(C705:C705)</f>
        <v>1009</v>
      </c>
      <c r="D704" s="13">
        <f t="shared" si="95"/>
        <v>44</v>
      </c>
      <c r="E704" s="13">
        <f t="shared" si="95"/>
        <v>0</v>
      </c>
      <c r="F704" s="13">
        <f t="shared" si="95"/>
        <v>0</v>
      </c>
      <c r="G704" s="13">
        <f t="shared" si="95"/>
        <v>0</v>
      </c>
      <c r="H704" s="13">
        <f t="shared" si="95"/>
        <v>1</v>
      </c>
      <c r="I704" s="13">
        <f t="shared" si="95"/>
        <v>1</v>
      </c>
      <c r="J704" s="33">
        <f t="shared" si="95"/>
        <v>0</v>
      </c>
      <c r="K704" s="33">
        <f t="shared" si="95"/>
        <v>0</v>
      </c>
      <c r="L704" s="33">
        <f t="shared" si="95"/>
        <v>0</v>
      </c>
      <c r="M704" s="33">
        <f t="shared" si="95"/>
        <v>3829039.03</v>
      </c>
      <c r="N704" s="33">
        <f t="shared" si="95"/>
        <v>3829039.03</v>
      </c>
    </row>
    <row r="705" spans="1:14" s="4" customFormat="1" ht="14.1" hidden="1" customHeight="1" x14ac:dyDescent="0.25">
      <c r="A705" s="12">
        <v>1</v>
      </c>
      <c r="B705" s="117" t="s">
        <v>451</v>
      </c>
      <c r="C705" s="15">
        <f>'форма 1'!I705</f>
        <v>1009</v>
      </c>
      <c r="D705" s="13">
        <f>'форма 1'!N705</f>
        <v>44</v>
      </c>
      <c r="E705" s="14">
        <v>0</v>
      </c>
      <c r="F705" s="14">
        <v>0</v>
      </c>
      <c r="G705" s="14">
        <v>0</v>
      </c>
      <c r="H705" s="14">
        <v>1</v>
      </c>
      <c r="I705" s="8">
        <f>H705</f>
        <v>1</v>
      </c>
      <c r="J705" s="15">
        <v>0</v>
      </c>
      <c r="K705" s="15">
        <v>0</v>
      </c>
      <c r="L705" s="15">
        <v>0</v>
      </c>
      <c r="M705" s="9">
        <f>'форма 1'!O705</f>
        <v>3829039.03</v>
      </c>
      <c r="N705" s="11">
        <f>M705</f>
        <v>3829039.03</v>
      </c>
    </row>
  </sheetData>
  <autoFilter ref="A8:N8"/>
  <customSheetViews>
    <customSheetView guid="{3511D8A4-2A8D-4563-8DF1-C381EEDBF68F}" scale="90" showPageBreaks="1" fitToPage="1" printArea="1" showAutoFilter="1" view="pageBreakPreview">
      <pane xSplit="2" ySplit="8" topLeftCell="C9" activePane="bottomRight" state="frozen"/>
      <selection pane="bottomRight" activeCell="B4" sqref="A4:I22"/>
      <pageMargins left="0.19685039370078741" right="0.19685039370078741" top="0.78740157480314965" bottom="0.39370078740157483" header="0.31496062992125984" footer="0.31496062992125984"/>
      <printOptions horizontalCentered="1"/>
      <pageSetup paperSize="9" scale="54" fitToHeight="0" orientation="landscape" r:id="rId1"/>
      <autoFilter ref="B1:O1"/>
    </customSheetView>
    <customSheetView guid="{CC3EEC02-30D2-4905-AE21-71EA71520321}" scale="90" showPageBreaks="1" fitToPage="1" printArea="1" showAutoFilter="1" view="pageBreakPreview">
      <pane xSplit="2" ySplit="8" topLeftCell="C39" activePane="bottomRight" state="frozen"/>
      <selection pane="bottomRight" activeCell="F65" sqref="F65"/>
      <pageMargins left="0.19685039370078741" right="0.19685039370078741" top="0.78740157480314965" bottom="0.39370078740157483" header="0.31496062992125984" footer="0.31496062992125984"/>
      <printOptions horizontalCentered="1"/>
      <pageSetup paperSize="9" scale="54" fitToHeight="0" orientation="landscape" r:id="rId2"/>
      <autoFilter ref="B1:O1"/>
    </customSheetView>
    <customSheetView guid="{114D0552-1D3C-4C9A-AF28-55BD1176DD7C}" scale="90" showPageBreaks="1" fitToPage="1" printArea="1" showAutoFilter="1" view="pageBreakPreview">
      <pane xSplit="2" ySplit="8" topLeftCell="C32" activePane="bottomRight" state="frozen"/>
      <selection pane="bottomRight" activeCell="A89" sqref="A89:IV89"/>
      <pageMargins left="0.19685039370078741" right="0.19685039370078741" top="0.78740157480314965" bottom="0.39370078740157483" header="0.31496062992125984" footer="0.31496062992125984"/>
      <printOptions horizontalCentered="1"/>
      <pageSetup paperSize="9" scale="54" fitToHeight="0" orientation="landscape" r:id="rId3"/>
      <autoFilter ref="B1:O1"/>
    </customSheetView>
  </customSheetViews>
  <mergeCells count="24">
    <mergeCell ref="A497:B497"/>
    <mergeCell ref="N5:N6"/>
    <mergeCell ref="A10:B10"/>
    <mergeCell ref="M5:M6"/>
    <mergeCell ref="E5:E6"/>
    <mergeCell ref="F5:F6"/>
    <mergeCell ref="G5:G6"/>
    <mergeCell ref="H5:H6"/>
    <mergeCell ref="I5:I6"/>
    <mergeCell ref="J5:J6"/>
    <mergeCell ref="A9:B9"/>
    <mergeCell ref="A296:B296"/>
    <mergeCell ref="A297:B297"/>
    <mergeCell ref="A496:B496"/>
    <mergeCell ref="K5:K6"/>
    <mergeCell ref="L5:L6"/>
    <mergeCell ref="A2:N2"/>
    <mergeCell ref="A3:N3"/>
    <mergeCell ref="A4:A7"/>
    <mergeCell ref="B4:B7"/>
    <mergeCell ref="C4:C6"/>
    <mergeCell ref="D4:D6"/>
    <mergeCell ref="E4:I4"/>
    <mergeCell ref="J4:N4"/>
  </mergeCells>
  <printOptions horizontalCentered="1"/>
  <pageMargins left="0.19685039370078741" right="0.19685039370078741" top="0.78740157480314965" bottom="0.39370078740157483" header="0.31496062992125984" footer="0.31496062992125984"/>
  <pageSetup paperSize="9" scale="54" orientation="landscape" horizontalDpi="300" verticalDpi="300" r:id="rId4"/>
  <rowBreaks count="1" manualBreakCount="1">
    <brk id="704"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716"/>
  <sheetViews>
    <sheetView tabSelected="1" view="pageBreakPreview" zoomScale="90" zoomScaleNormal="77" zoomScaleSheetLayoutView="90" workbookViewId="0">
      <pane xSplit="3" ySplit="10" topLeftCell="D140" activePane="bottomRight" state="frozen"/>
      <selection pane="topRight" activeCell="E1" sqref="E1"/>
      <selection pane="bottomLeft" activeCell="A10" sqref="A10"/>
      <selection pane="bottomRight" activeCell="B23" sqref="B23"/>
    </sheetView>
  </sheetViews>
  <sheetFormatPr defaultRowHeight="15.75" outlineLevelRow="2" x14ac:dyDescent="0.25"/>
  <cols>
    <col min="1" max="1" width="5.28515625" style="63" customWidth="1"/>
    <col min="2" max="2" width="44.5703125" style="64" customWidth="1"/>
    <col min="3" max="3" width="17.5703125" style="64" customWidth="1"/>
    <col min="4" max="4" width="12.5703125" style="64" customWidth="1"/>
    <col min="5" max="5" width="15" style="64" customWidth="1"/>
    <col min="6" max="6" width="12.85546875" style="64" customWidth="1"/>
    <col min="7" max="8" width="13.7109375" style="64" customWidth="1"/>
    <col min="9" max="9" width="12.5703125" style="64" customWidth="1"/>
    <col min="10" max="10" width="6.5703125" style="64" customWidth="1"/>
    <col min="11" max="11" width="15.5703125" style="64" customWidth="1"/>
    <col min="12" max="12" width="11.140625" style="64" customWidth="1"/>
    <col min="13" max="13" width="15.42578125" style="64" customWidth="1"/>
    <col min="14" max="14" width="7.42578125" style="64" customWidth="1"/>
    <col min="15" max="15" width="11.42578125" style="64" customWidth="1"/>
    <col min="16" max="16" width="9.140625" style="64" customWidth="1"/>
    <col min="17" max="17" width="14" style="64" customWidth="1"/>
    <col min="18" max="18" width="9" style="64" customWidth="1"/>
    <col min="19" max="19" width="12.85546875" style="64" customWidth="1"/>
    <col min="20" max="20" width="8.85546875" style="76" customWidth="1"/>
    <col min="21" max="21" width="13.5703125" style="64" customWidth="1"/>
    <col min="22" max="22" width="10.85546875" style="76" customWidth="1"/>
    <col min="23" max="23" width="15.5703125" style="64" customWidth="1"/>
    <col min="24" max="24" width="8.5703125" style="64" customWidth="1"/>
    <col min="25" max="25" width="34.42578125" style="64" customWidth="1"/>
    <col min="26" max="26" width="12.7109375" style="64" bestFit="1" customWidth="1"/>
    <col min="27" max="58" width="9.140625" style="64"/>
    <col min="59" max="59" width="3.5703125" style="64" customWidth="1"/>
    <col min="60" max="60" width="14.28515625" style="64" customWidth="1"/>
    <col min="61" max="77" width="9.28515625" style="64" customWidth="1"/>
    <col min="78" max="16384" width="9.140625" style="64"/>
  </cols>
  <sheetData>
    <row r="1" spans="1:25" x14ac:dyDescent="0.25">
      <c r="B1" s="228"/>
      <c r="C1" s="228"/>
      <c r="D1" s="228"/>
      <c r="E1" s="228"/>
      <c r="F1" s="228"/>
      <c r="G1" s="228"/>
      <c r="H1" s="228"/>
      <c r="I1" s="228"/>
      <c r="J1" s="228"/>
      <c r="K1" s="228"/>
      <c r="L1" s="228"/>
      <c r="M1" s="228"/>
      <c r="N1" s="228"/>
      <c r="O1" s="228"/>
      <c r="P1" s="228"/>
      <c r="Q1" s="228"/>
      <c r="R1" s="228"/>
      <c r="S1" s="228"/>
      <c r="T1" s="228"/>
      <c r="U1" s="228"/>
      <c r="V1" s="228"/>
      <c r="W1" s="228"/>
      <c r="X1" s="228"/>
      <c r="Y1" s="228"/>
    </row>
    <row r="2" spans="1:25" s="70" customFormat="1" ht="34.5" customHeight="1" x14ac:dyDescent="0.25">
      <c r="A2" s="229" t="s">
        <v>375</v>
      </c>
      <c r="B2" s="229"/>
      <c r="C2" s="229"/>
      <c r="D2" s="229"/>
      <c r="E2" s="229"/>
      <c r="F2" s="229"/>
      <c r="G2" s="229"/>
      <c r="H2" s="229"/>
      <c r="I2" s="229"/>
      <c r="J2" s="229"/>
      <c r="K2" s="229"/>
      <c r="L2" s="229"/>
      <c r="M2" s="229"/>
      <c r="N2" s="229"/>
      <c r="O2" s="229"/>
      <c r="P2" s="229"/>
      <c r="Q2" s="229"/>
      <c r="R2" s="229"/>
      <c r="S2" s="229"/>
      <c r="T2" s="229"/>
      <c r="U2" s="229"/>
      <c r="V2" s="229"/>
      <c r="W2" s="229"/>
      <c r="X2" s="229"/>
      <c r="Y2" s="229"/>
    </row>
    <row r="3" spans="1:25" x14ac:dyDescent="0.25">
      <c r="A3" s="217"/>
      <c r="B3" s="217"/>
      <c r="C3" s="217"/>
      <c r="D3" s="217"/>
      <c r="E3" s="217"/>
      <c r="F3" s="217"/>
      <c r="G3" s="217"/>
      <c r="H3" s="217"/>
      <c r="I3" s="217"/>
      <c r="J3" s="217"/>
      <c r="K3" s="217"/>
      <c r="L3" s="217"/>
      <c r="M3" s="217"/>
      <c r="N3" s="217"/>
      <c r="O3" s="217"/>
      <c r="P3" s="217"/>
      <c r="Q3" s="217"/>
      <c r="R3" s="217"/>
      <c r="S3" s="217"/>
      <c r="T3" s="217"/>
      <c r="U3" s="217"/>
      <c r="V3" s="217"/>
      <c r="W3" s="217"/>
      <c r="X3" s="217"/>
      <c r="Y3" s="217"/>
    </row>
    <row r="4" spans="1:25" s="4" customFormat="1" ht="36.75" customHeight="1" x14ac:dyDescent="0.25">
      <c r="A4" s="206" t="s">
        <v>35</v>
      </c>
      <c r="B4" s="206" t="s">
        <v>1</v>
      </c>
      <c r="C4" s="230" t="s">
        <v>36</v>
      </c>
      <c r="D4" s="232" t="s">
        <v>174</v>
      </c>
      <c r="E4" s="233"/>
      <c r="F4" s="233"/>
      <c r="G4" s="233"/>
      <c r="H4" s="233"/>
      <c r="I4" s="233"/>
      <c r="J4" s="233"/>
      <c r="K4" s="233"/>
      <c r="L4" s="233"/>
      <c r="M4" s="233"/>
      <c r="N4" s="233"/>
      <c r="O4" s="233"/>
      <c r="P4" s="233"/>
      <c r="Q4" s="233"/>
      <c r="R4" s="233"/>
      <c r="S4" s="233"/>
      <c r="T4" s="235" t="s">
        <v>173</v>
      </c>
      <c r="U4" s="235"/>
      <c r="V4" s="235"/>
      <c r="W4" s="235"/>
      <c r="X4" s="235"/>
      <c r="Y4" s="235"/>
    </row>
    <row r="5" spans="1:25" s="4" customFormat="1" ht="60.75" customHeight="1" x14ac:dyDescent="0.25">
      <c r="A5" s="207"/>
      <c r="B5" s="207"/>
      <c r="C5" s="231"/>
      <c r="D5" s="240" t="s">
        <v>37</v>
      </c>
      <c r="E5" s="241"/>
      <c r="F5" s="241"/>
      <c r="G5" s="241"/>
      <c r="H5" s="241"/>
      <c r="I5" s="241"/>
      <c r="J5" s="236" t="s">
        <v>186</v>
      </c>
      <c r="K5" s="237"/>
      <c r="L5" s="236" t="s">
        <v>38</v>
      </c>
      <c r="M5" s="237"/>
      <c r="N5" s="236" t="s">
        <v>187</v>
      </c>
      <c r="O5" s="242"/>
      <c r="P5" s="236" t="s">
        <v>39</v>
      </c>
      <c r="Q5" s="237"/>
      <c r="R5" s="236" t="s">
        <v>40</v>
      </c>
      <c r="S5" s="237"/>
      <c r="T5" s="234" t="s">
        <v>41</v>
      </c>
      <c r="U5" s="234"/>
      <c r="V5" s="234" t="s">
        <v>42</v>
      </c>
      <c r="W5" s="234"/>
      <c r="X5" s="234" t="s">
        <v>43</v>
      </c>
      <c r="Y5" s="234" t="s">
        <v>188</v>
      </c>
    </row>
    <row r="6" spans="1:25" s="4" customFormat="1" ht="60.75" customHeight="1" x14ac:dyDescent="0.25">
      <c r="A6" s="207"/>
      <c r="B6" s="207"/>
      <c r="C6" s="231"/>
      <c r="D6" s="185" t="s">
        <v>189</v>
      </c>
      <c r="E6" s="185" t="s">
        <v>190</v>
      </c>
      <c r="F6" s="185" t="s">
        <v>191</v>
      </c>
      <c r="G6" s="185" t="s">
        <v>192</v>
      </c>
      <c r="H6" s="185" t="s">
        <v>193</v>
      </c>
      <c r="I6" s="185" t="s">
        <v>194</v>
      </c>
      <c r="J6" s="238"/>
      <c r="K6" s="239"/>
      <c r="L6" s="238"/>
      <c r="M6" s="239"/>
      <c r="N6" s="238"/>
      <c r="O6" s="243"/>
      <c r="P6" s="238"/>
      <c r="Q6" s="239"/>
      <c r="R6" s="238"/>
      <c r="S6" s="239"/>
      <c r="T6" s="234"/>
      <c r="U6" s="234"/>
      <c r="V6" s="234"/>
      <c r="W6" s="234"/>
      <c r="X6" s="234"/>
      <c r="Y6" s="234"/>
    </row>
    <row r="7" spans="1:25" s="4" customFormat="1" ht="15" x14ac:dyDescent="0.25">
      <c r="A7" s="71"/>
      <c r="B7" s="71"/>
      <c r="C7" s="182" t="s">
        <v>14</v>
      </c>
      <c r="D7" s="185" t="s">
        <v>14</v>
      </c>
      <c r="E7" s="185" t="s">
        <v>14</v>
      </c>
      <c r="F7" s="185" t="s">
        <v>14</v>
      </c>
      <c r="G7" s="185" t="s">
        <v>14</v>
      </c>
      <c r="H7" s="185" t="s">
        <v>14</v>
      </c>
      <c r="I7" s="185" t="s">
        <v>14</v>
      </c>
      <c r="J7" s="182" t="s">
        <v>44</v>
      </c>
      <c r="K7" s="185" t="s">
        <v>14</v>
      </c>
      <c r="L7" s="182" t="s">
        <v>12</v>
      </c>
      <c r="M7" s="185" t="s">
        <v>14</v>
      </c>
      <c r="N7" s="182" t="s">
        <v>12</v>
      </c>
      <c r="O7" s="182" t="s">
        <v>14</v>
      </c>
      <c r="P7" s="182" t="s">
        <v>12</v>
      </c>
      <c r="Q7" s="185" t="s">
        <v>14</v>
      </c>
      <c r="R7" s="182" t="s">
        <v>45</v>
      </c>
      <c r="S7" s="185" t="s">
        <v>14</v>
      </c>
      <c r="T7" s="182" t="s">
        <v>12</v>
      </c>
      <c r="U7" s="182" t="s">
        <v>14</v>
      </c>
      <c r="V7" s="182" t="s">
        <v>12</v>
      </c>
      <c r="W7" s="182" t="s">
        <v>14</v>
      </c>
      <c r="X7" s="182" t="s">
        <v>14</v>
      </c>
      <c r="Y7" s="182" t="s">
        <v>14</v>
      </c>
    </row>
    <row r="8" spans="1:25" s="4" customFormat="1" ht="15" x14ac:dyDescent="0.25">
      <c r="A8" s="5">
        <v>1</v>
      </c>
      <c r="B8" s="5">
        <v>2</v>
      </c>
      <c r="C8" s="5">
        <v>3</v>
      </c>
      <c r="D8" s="72">
        <v>4</v>
      </c>
      <c r="E8" s="72">
        <v>5</v>
      </c>
      <c r="F8" s="72">
        <v>6</v>
      </c>
      <c r="G8" s="72">
        <v>7</v>
      </c>
      <c r="H8" s="72">
        <v>8</v>
      </c>
      <c r="I8" s="72">
        <v>9</v>
      </c>
      <c r="J8" s="5">
        <v>10</v>
      </c>
      <c r="K8" s="72">
        <v>11</v>
      </c>
      <c r="L8" s="5">
        <v>12</v>
      </c>
      <c r="M8" s="72">
        <v>13</v>
      </c>
      <c r="N8" s="5">
        <v>14</v>
      </c>
      <c r="O8" s="5">
        <v>15</v>
      </c>
      <c r="P8" s="5">
        <v>16</v>
      </c>
      <c r="Q8" s="72">
        <v>17</v>
      </c>
      <c r="R8" s="5">
        <v>18</v>
      </c>
      <c r="S8" s="72">
        <v>19</v>
      </c>
      <c r="T8" s="5">
        <v>20</v>
      </c>
      <c r="U8" s="5">
        <v>21</v>
      </c>
      <c r="V8" s="5">
        <v>22</v>
      </c>
      <c r="W8" s="5">
        <v>23</v>
      </c>
      <c r="X8" s="5">
        <v>24</v>
      </c>
      <c r="Y8" s="5">
        <v>25</v>
      </c>
    </row>
    <row r="9" spans="1:25" s="4" customFormat="1" ht="15.75" customHeight="1" x14ac:dyDescent="0.25">
      <c r="A9" s="244" t="s">
        <v>338</v>
      </c>
      <c r="B9" s="244"/>
      <c r="C9" s="34"/>
      <c r="D9" s="6"/>
      <c r="E9" s="6"/>
      <c r="F9" s="6"/>
      <c r="G9" s="6"/>
      <c r="H9" s="6"/>
      <c r="I9" s="6"/>
      <c r="J9" s="73"/>
      <c r="K9" s="6"/>
      <c r="L9" s="6"/>
      <c r="M9" s="6"/>
      <c r="N9" s="6"/>
      <c r="O9" s="6"/>
      <c r="P9" s="6"/>
      <c r="Q9" s="6"/>
      <c r="R9" s="6"/>
      <c r="S9" s="92"/>
      <c r="T9" s="6"/>
      <c r="U9" s="6"/>
      <c r="V9" s="6"/>
      <c r="W9" s="6"/>
      <c r="X9" s="6"/>
      <c r="Y9" s="6"/>
    </row>
    <row r="10" spans="1:25" s="4" customFormat="1" ht="15" customHeight="1" x14ac:dyDescent="0.25">
      <c r="A10" s="198" t="s">
        <v>30</v>
      </c>
      <c r="B10" s="198"/>
      <c r="C10" s="6">
        <f>C11+C15+C25+C27+C29+C32+C73+C95+C250+C258+C260+C279+C281+C283+C292+C254</f>
        <v>862253212.25999999</v>
      </c>
      <c r="D10" s="6">
        <f t="shared" ref="D10:Y10" si="0">D11+D15+D25+D27+D29+D32+D73+D95+D250+D258+D260+D279+D281+D283+D292+D254</f>
        <v>3909645.63</v>
      </c>
      <c r="E10" s="6">
        <f t="shared" si="0"/>
        <v>84811388.400000006</v>
      </c>
      <c r="F10" s="6">
        <f t="shared" si="0"/>
        <v>36875.5</v>
      </c>
      <c r="G10" s="6">
        <f t="shared" si="0"/>
        <v>9970298.9900000002</v>
      </c>
      <c r="H10" s="6">
        <f t="shared" si="0"/>
        <v>12762337.060000001</v>
      </c>
      <c r="I10" s="6">
        <f t="shared" si="0"/>
        <v>1874070.06</v>
      </c>
      <c r="J10" s="73">
        <f t="shared" si="0"/>
        <v>143</v>
      </c>
      <c r="K10" s="6">
        <f t="shared" si="0"/>
        <v>245844036.93000001</v>
      </c>
      <c r="L10" s="6">
        <f t="shared" si="0"/>
        <v>125159.19</v>
      </c>
      <c r="M10" s="6">
        <f t="shared" si="0"/>
        <v>446784943</v>
      </c>
      <c r="N10" s="6">
        <f t="shared" si="0"/>
        <v>792</v>
      </c>
      <c r="O10" s="6">
        <f t="shared" si="0"/>
        <v>47073</v>
      </c>
      <c r="P10" s="6">
        <f t="shared" si="0"/>
        <v>11291.34</v>
      </c>
      <c r="Q10" s="6">
        <f t="shared" si="0"/>
        <v>10199693.65</v>
      </c>
      <c r="R10" s="6">
        <f t="shared" si="0"/>
        <v>856.9</v>
      </c>
      <c r="S10" s="92">
        <f t="shared" si="0"/>
        <v>5867250.5999999996</v>
      </c>
      <c r="T10" s="6">
        <f t="shared" si="0"/>
        <v>1682.84</v>
      </c>
      <c r="U10" s="6">
        <f t="shared" si="0"/>
        <v>1766635.5</v>
      </c>
      <c r="V10" s="6">
        <f t="shared" si="0"/>
        <v>3236</v>
      </c>
      <c r="W10" s="6">
        <f t="shared" si="0"/>
        <v>24895416.460000001</v>
      </c>
      <c r="X10" s="6">
        <f t="shared" si="0"/>
        <v>0</v>
      </c>
      <c r="Y10" s="6">
        <f t="shared" si="0"/>
        <v>13483547.48</v>
      </c>
    </row>
    <row r="11" spans="1:25" s="4" customFormat="1" ht="15" customHeight="1" x14ac:dyDescent="0.25">
      <c r="A11" s="199" t="s">
        <v>27</v>
      </c>
      <c r="B11" s="199"/>
      <c r="C11" s="1">
        <f t="shared" ref="C11:Y11" si="1">SUM(C12:C14)</f>
        <v>3022203.05</v>
      </c>
      <c r="D11" s="1">
        <f t="shared" si="1"/>
        <v>0</v>
      </c>
      <c r="E11" s="1">
        <f t="shared" si="1"/>
        <v>0</v>
      </c>
      <c r="F11" s="1">
        <f t="shared" si="1"/>
        <v>0</v>
      </c>
      <c r="G11" s="1">
        <f t="shared" si="1"/>
        <v>0</v>
      </c>
      <c r="H11" s="1">
        <f t="shared" si="1"/>
        <v>0</v>
      </c>
      <c r="I11" s="1">
        <f t="shared" si="1"/>
        <v>0</v>
      </c>
      <c r="J11" s="74">
        <f t="shared" si="1"/>
        <v>0</v>
      </c>
      <c r="K11" s="1">
        <f t="shared" si="1"/>
        <v>0</v>
      </c>
      <c r="L11" s="1">
        <f t="shared" si="1"/>
        <v>1104.18</v>
      </c>
      <c r="M11" s="1">
        <f t="shared" si="1"/>
        <v>3022203.05</v>
      </c>
      <c r="N11" s="1">
        <f t="shared" si="1"/>
        <v>0</v>
      </c>
      <c r="O11" s="1">
        <f t="shared" si="1"/>
        <v>0</v>
      </c>
      <c r="P11" s="1">
        <f t="shared" si="1"/>
        <v>0</v>
      </c>
      <c r="Q11" s="1">
        <f t="shared" si="1"/>
        <v>0</v>
      </c>
      <c r="R11" s="1">
        <f t="shared" si="1"/>
        <v>0</v>
      </c>
      <c r="S11" s="91">
        <f t="shared" si="1"/>
        <v>0</v>
      </c>
      <c r="T11" s="1">
        <f t="shared" si="1"/>
        <v>0</v>
      </c>
      <c r="U11" s="1">
        <f t="shared" si="1"/>
        <v>0</v>
      </c>
      <c r="V11" s="1">
        <f t="shared" si="1"/>
        <v>0</v>
      </c>
      <c r="W11" s="1">
        <f t="shared" si="1"/>
        <v>0</v>
      </c>
      <c r="X11" s="1">
        <f t="shared" si="1"/>
        <v>0</v>
      </c>
      <c r="Y11" s="1">
        <f t="shared" si="1"/>
        <v>0</v>
      </c>
    </row>
    <row r="12" spans="1:25" s="4" customFormat="1" ht="15" outlineLevel="1" x14ac:dyDescent="0.25">
      <c r="A12" s="39">
        <v>1</v>
      </c>
      <c r="B12" s="19" t="s">
        <v>401</v>
      </c>
      <c r="C12" s="1">
        <f>D12+E12+F12+G12+H12+I12+K12+M12+O12+Q12+S12+U12+W12+X12+Y12</f>
        <v>1511574.38</v>
      </c>
      <c r="D12" s="1">
        <v>0</v>
      </c>
      <c r="E12" s="1">
        <v>0</v>
      </c>
      <c r="F12" s="1">
        <v>0</v>
      </c>
      <c r="G12" s="1">
        <v>0</v>
      </c>
      <c r="H12" s="1">
        <v>0</v>
      </c>
      <c r="I12" s="1">
        <v>0</v>
      </c>
      <c r="J12" s="74">
        <v>0</v>
      </c>
      <c r="K12" s="1">
        <v>0</v>
      </c>
      <c r="L12" s="1">
        <v>360.75</v>
      </c>
      <c r="M12" s="1">
        <f>'Форма 4'!F8</f>
        <v>1511574.38</v>
      </c>
      <c r="N12" s="1">
        <v>0</v>
      </c>
      <c r="O12" s="1">
        <v>0</v>
      </c>
      <c r="P12" s="1">
        <v>0</v>
      </c>
      <c r="Q12" s="1">
        <v>0</v>
      </c>
      <c r="R12" s="1">
        <v>0</v>
      </c>
      <c r="S12" s="91">
        <v>0</v>
      </c>
      <c r="T12" s="1">
        <v>0</v>
      </c>
      <c r="U12" s="1">
        <v>0</v>
      </c>
      <c r="V12" s="1">
        <v>0</v>
      </c>
      <c r="W12" s="1">
        <v>0</v>
      </c>
      <c r="X12" s="1">
        <v>0</v>
      </c>
      <c r="Y12" s="1">
        <v>0</v>
      </c>
    </row>
    <row r="13" spans="1:25" s="4" customFormat="1" ht="15" outlineLevel="1" x14ac:dyDescent="0.25">
      <c r="A13" s="39">
        <v>2</v>
      </c>
      <c r="B13" s="19" t="s">
        <v>435</v>
      </c>
      <c r="C13" s="1">
        <f>D13+E13+F13+G13+H13+I13+K13+M13+O13+Q13+S13+U13+W13+X13+Y13</f>
        <v>132970.6</v>
      </c>
      <c r="D13" s="1">
        <v>0</v>
      </c>
      <c r="E13" s="1">
        <v>0</v>
      </c>
      <c r="F13" s="1">
        <v>0</v>
      </c>
      <c r="G13" s="1">
        <v>0</v>
      </c>
      <c r="H13" s="1">
        <v>0</v>
      </c>
      <c r="I13" s="1">
        <v>0</v>
      </c>
      <c r="J13" s="74">
        <v>0</v>
      </c>
      <c r="K13" s="1">
        <v>0</v>
      </c>
      <c r="L13" s="1">
        <v>398.02</v>
      </c>
      <c r="M13" s="1">
        <f>'Форма 4'!F11</f>
        <v>132970.6</v>
      </c>
      <c r="N13" s="1">
        <v>0</v>
      </c>
      <c r="O13" s="1">
        <v>0</v>
      </c>
      <c r="P13" s="1">
        <v>0</v>
      </c>
      <c r="Q13" s="1">
        <v>0</v>
      </c>
      <c r="R13" s="1">
        <v>0</v>
      </c>
      <c r="S13" s="91">
        <v>0</v>
      </c>
      <c r="T13" s="1">
        <v>0</v>
      </c>
      <c r="U13" s="1">
        <v>0</v>
      </c>
      <c r="V13" s="1">
        <v>0</v>
      </c>
      <c r="W13" s="1">
        <v>0</v>
      </c>
      <c r="X13" s="1">
        <v>0</v>
      </c>
      <c r="Y13" s="1">
        <v>0</v>
      </c>
    </row>
    <row r="14" spans="1:25" s="4" customFormat="1" ht="15" outlineLevel="1" x14ac:dyDescent="0.25">
      <c r="A14" s="39">
        <v>3</v>
      </c>
      <c r="B14" s="19" t="s">
        <v>67</v>
      </c>
      <c r="C14" s="1">
        <f>D14+E14+F14+G14+H14+I14+K14+M14+O14+Q14+S14+U14+W14+X14+Y14</f>
        <v>1377658.07</v>
      </c>
      <c r="D14" s="1">
        <v>0</v>
      </c>
      <c r="E14" s="1">
        <v>0</v>
      </c>
      <c r="F14" s="1">
        <v>0</v>
      </c>
      <c r="G14" s="1">
        <v>0</v>
      </c>
      <c r="H14" s="1">
        <v>0</v>
      </c>
      <c r="I14" s="1">
        <v>0</v>
      </c>
      <c r="J14" s="74">
        <v>0</v>
      </c>
      <c r="K14" s="1">
        <v>0</v>
      </c>
      <c r="L14" s="1">
        <v>345.41</v>
      </c>
      <c r="M14" s="1">
        <f>'Форма 4'!F14</f>
        <v>1377658.07</v>
      </c>
      <c r="N14" s="1">
        <v>0</v>
      </c>
      <c r="O14" s="1">
        <v>0</v>
      </c>
      <c r="P14" s="1">
        <v>0</v>
      </c>
      <c r="Q14" s="1">
        <v>0</v>
      </c>
      <c r="R14" s="1">
        <v>0</v>
      </c>
      <c r="S14" s="91">
        <v>0</v>
      </c>
      <c r="T14" s="1">
        <v>0</v>
      </c>
      <c r="U14" s="1">
        <v>0</v>
      </c>
      <c r="V14" s="1">
        <v>0</v>
      </c>
      <c r="W14" s="1">
        <v>0</v>
      </c>
      <c r="X14" s="1">
        <v>0</v>
      </c>
      <c r="Y14" s="1">
        <v>0</v>
      </c>
    </row>
    <row r="15" spans="1:25" s="4" customFormat="1" ht="15" customHeight="1" x14ac:dyDescent="0.25">
      <c r="A15" s="199" t="s">
        <v>26</v>
      </c>
      <c r="B15" s="199"/>
      <c r="C15" s="1">
        <f t="shared" ref="C15:Y15" si="2">SUM(C16:C24)</f>
        <v>22671053.829999998</v>
      </c>
      <c r="D15" s="1">
        <f t="shared" si="2"/>
        <v>0</v>
      </c>
      <c r="E15" s="1">
        <f t="shared" si="2"/>
        <v>0</v>
      </c>
      <c r="F15" s="1">
        <f t="shared" si="2"/>
        <v>0</v>
      </c>
      <c r="G15" s="1">
        <f t="shared" si="2"/>
        <v>0</v>
      </c>
      <c r="H15" s="1">
        <f t="shared" si="2"/>
        <v>0</v>
      </c>
      <c r="I15" s="1">
        <f t="shared" si="2"/>
        <v>0</v>
      </c>
      <c r="J15" s="74">
        <f t="shared" si="2"/>
        <v>0</v>
      </c>
      <c r="K15" s="1">
        <f t="shared" si="2"/>
        <v>0</v>
      </c>
      <c r="L15" s="1">
        <f t="shared" si="2"/>
        <v>2760.2</v>
      </c>
      <c r="M15" s="1">
        <f t="shared" si="2"/>
        <v>22671053.829999998</v>
      </c>
      <c r="N15" s="1">
        <f t="shared" si="2"/>
        <v>0</v>
      </c>
      <c r="O15" s="1">
        <f t="shared" si="2"/>
        <v>0</v>
      </c>
      <c r="P15" s="1">
        <f t="shared" si="2"/>
        <v>0</v>
      </c>
      <c r="Q15" s="1">
        <f t="shared" si="2"/>
        <v>0</v>
      </c>
      <c r="R15" s="1">
        <f t="shared" si="2"/>
        <v>0</v>
      </c>
      <c r="S15" s="91">
        <f t="shared" si="2"/>
        <v>0</v>
      </c>
      <c r="T15" s="1">
        <f t="shared" si="2"/>
        <v>0</v>
      </c>
      <c r="U15" s="1">
        <f t="shared" si="2"/>
        <v>0</v>
      </c>
      <c r="V15" s="1">
        <f t="shared" si="2"/>
        <v>0</v>
      </c>
      <c r="W15" s="1">
        <f t="shared" si="2"/>
        <v>0</v>
      </c>
      <c r="X15" s="1">
        <f t="shared" si="2"/>
        <v>0</v>
      </c>
      <c r="Y15" s="1">
        <f t="shared" si="2"/>
        <v>0</v>
      </c>
    </row>
    <row r="16" spans="1:25" s="4" customFormat="1" ht="15" outlineLevel="1" x14ac:dyDescent="0.25">
      <c r="A16" s="102">
        <v>1</v>
      </c>
      <c r="B16" s="107" t="s">
        <v>68</v>
      </c>
      <c r="C16" s="1">
        <f t="shared" ref="C16:C24" si="3">D16+E16+F16+G16+H16+I16+K16+M16+O16+Q16+S16+U16+W16+X16+Y16</f>
        <v>1490479.85</v>
      </c>
      <c r="D16" s="1">
        <v>0</v>
      </c>
      <c r="E16" s="1">
        <v>0</v>
      </c>
      <c r="F16" s="1">
        <v>0</v>
      </c>
      <c r="G16" s="1">
        <v>0</v>
      </c>
      <c r="H16" s="1">
        <v>0</v>
      </c>
      <c r="I16" s="1">
        <v>0</v>
      </c>
      <c r="J16" s="74">
        <v>0</v>
      </c>
      <c r="K16" s="1">
        <v>0</v>
      </c>
      <c r="L16" s="1">
        <v>189.44</v>
      </c>
      <c r="M16" s="1">
        <f>'Форма 4'!F18</f>
        <v>1490479.85</v>
      </c>
      <c r="N16" s="1">
        <v>0</v>
      </c>
      <c r="O16" s="1">
        <v>0</v>
      </c>
      <c r="P16" s="1">
        <v>0</v>
      </c>
      <c r="Q16" s="1">
        <v>0</v>
      </c>
      <c r="R16" s="1">
        <v>0</v>
      </c>
      <c r="S16" s="91">
        <v>0</v>
      </c>
      <c r="T16" s="1">
        <v>0</v>
      </c>
      <c r="U16" s="1">
        <v>0</v>
      </c>
      <c r="V16" s="1">
        <v>0</v>
      </c>
      <c r="W16" s="1">
        <v>0</v>
      </c>
      <c r="X16" s="1">
        <v>0</v>
      </c>
      <c r="Y16" s="1">
        <v>0</v>
      </c>
    </row>
    <row r="17" spans="1:26" s="4" customFormat="1" ht="15" outlineLevel="1" x14ac:dyDescent="0.25">
      <c r="A17" s="102">
        <v>2</v>
      </c>
      <c r="B17" s="107" t="s">
        <v>465</v>
      </c>
      <c r="C17" s="1">
        <f t="shared" si="3"/>
        <v>2266647.94</v>
      </c>
      <c r="D17" s="1">
        <v>0</v>
      </c>
      <c r="E17" s="1">
        <v>0</v>
      </c>
      <c r="F17" s="1">
        <v>0</v>
      </c>
      <c r="G17" s="1">
        <v>0</v>
      </c>
      <c r="H17" s="1">
        <v>0</v>
      </c>
      <c r="I17" s="1">
        <v>0</v>
      </c>
      <c r="J17" s="74">
        <v>0</v>
      </c>
      <c r="K17" s="1">
        <v>0</v>
      </c>
      <c r="L17" s="1">
        <v>236.33</v>
      </c>
      <c r="M17" s="1">
        <f>'Форма 4'!F21</f>
        <v>2266647.94</v>
      </c>
      <c r="N17" s="1">
        <v>0</v>
      </c>
      <c r="O17" s="1">
        <v>0</v>
      </c>
      <c r="P17" s="1">
        <v>0</v>
      </c>
      <c r="Q17" s="1">
        <v>0</v>
      </c>
      <c r="R17" s="1">
        <v>0</v>
      </c>
      <c r="S17" s="91">
        <v>0</v>
      </c>
      <c r="T17" s="1">
        <v>0</v>
      </c>
      <c r="U17" s="1">
        <v>0</v>
      </c>
      <c r="V17" s="1">
        <v>0</v>
      </c>
      <c r="W17" s="1">
        <v>0</v>
      </c>
      <c r="X17" s="1">
        <v>0</v>
      </c>
      <c r="Y17" s="1">
        <v>0</v>
      </c>
    </row>
    <row r="18" spans="1:26" s="4" customFormat="1" ht="15" outlineLevel="1" x14ac:dyDescent="0.25">
      <c r="A18" s="102">
        <v>3</v>
      </c>
      <c r="B18" s="107" t="s">
        <v>69</v>
      </c>
      <c r="C18" s="1">
        <f t="shared" si="3"/>
        <v>2871394.49</v>
      </c>
      <c r="D18" s="1">
        <v>0</v>
      </c>
      <c r="E18" s="1">
        <v>0</v>
      </c>
      <c r="F18" s="1">
        <v>0</v>
      </c>
      <c r="G18" s="1">
        <v>0</v>
      </c>
      <c r="H18" s="1">
        <v>0</v>
      </c>
      <c r="I18" s="1">
        <v>0</v>
      </c>
      <c r="J18" s="74">
        <v>0</v>
      </c>
      <c r="K18" s="1">
        <v>0</v>
      </c>
      <c r="L18" s="1">
        <v>311.25</v>
      </c>
      <c r="M18" s="1">
        <f>'Форма 4'!F24</f>
        <v>2871394.49</v>
      </c>
      <c r="N18" s="1">
        <v>0</v>
      </c>
      <c r="O18" s="1">
        <v>0</v>
      </c>
      <c r="P18" s="1">
        <v>0</v>
      </c>
      <c r="Q18" s="1">
        <v>0</v>
      </c>
      <c r="R18" s="1">
        <v>0</v>
      </c>
      <c r="S18" s="91">
        <v>0</v>
      </c>
      <c r="T18" s="1">
        <v>0</v>
      </c>
      <c r="U18" s="1">
        <v>0</v>
      </c>
      <c r="V18" s="1">
        <v>0</v>
      </c>
      <c r="W18" s="1">
        <v>0</v>
      </c>
      <c r="X18" s="1">
        <v>0</v>
      </c>
      <c r="Y18" s="1">
        <v>0</v>
      </c>
    </row>
    <row r="19" spans="1:26" s="4" customFormat="1" ht="15" outlineLevel="1" x14ac:dyDescent="0.25">
      <c r="A19" s="102">
        <v>4</v>
      </c>
      <c r="B19" s="107" t="s">
        <v>70</v>
      </c>
      <c r="C19" s="1">
        <f t="shared" si="3"/>
        <v>2887476.93</v>
      </c>
      <c r="D19" s="1">
        <v>0</v>
      </c>
      <c r="E19" s="1">
        <v>0</v>
      </c>
      <c r="F19" s="1">
        <v>0</v>
      </c>
      <c r="G19" s="1">
        <v>0</v>
      </c>
      <c r="H19" s="1">
        <v>0</v>
      </c>
      <c r="I19" s="1">
        <v>0</v>
      </c>
      <c r="J19" s="74">
        <v>0</v>
      </c>
      <c r="K19" s="1">
        <v>0</v>
      </c>
      <c r="L19" s="1">
        <v>313.95</v>
      </c>
      <c r="M19" s="1">
        <f>'Форма 4'!F27</f>
        <v>2887476.93</v>
      </c>
      <c r="N19" s="1">
        <v>0</v>
      </c>
      <c r="O19" s="1">
        <v>0</v>
      </c>
      <c r="P19" s="1">
        <v>0</v>
      </c>
      <c r="Q19" s="1">
        <v>0</v>
      </c>
      <c r="R19" s="1">
        <v>0</v>
      </c>
      <c r="S19" s="91">
        <v>0</v>
      </c>
      <c r="T19" s="1">
        <v>0</v>
      </c>
      <c r="U19" s="1">
        <v>0</v>
      </c>
      <c r="V19" s="1">
        <v>0</v>
      </c>
      <c r="W19" s="1">
        <v>0</v>
      </c>
      <c r="X19" s="1">
        <v>0</v>
      </c>
      <c r="Y19" s="1">
        <v>0</v>
      </c>
    </row>
    <row r="20" spans="1:26" s="4" customFormat="1" ht="15" outlineLevel="1" x14ac:dyDescent="0.25">
      <c r="A20" s="102">
        <v>5</v>
      </c>
      <c r="B20" s="107" t="s">
        <v>466</v>
      </c>
      <c r="C20" s="1">
        <f t="shared" si="3"/>
        <v>2758896.02</v>
      </c>
      <c r="D20" s="1">
        <v>0</v>
      </c>
      <c r="E20" s="1">
        <v>0</v>
      </c>
      <c r="F20" s="1">
        <v>0</v>
      </c>
      <c r="G20" s="1">
        <v>0</v>
      </c>
      <c r="H20" s="1">
        <v>0</v>
      </c>
      <c r="I20" s="1">
        <v>0</v>
      </c>
      <c r="J20" s="74">
        <v>0</v>
      </c>
      <c r="K20" s="1">
        <v>0</v>
      </c>
      <c r="L20" s="1">
        <v>314.18</v>
      </c>
      <c r="M20" s="1">
        <f>'Форма 4'!F30</f>
        <v>2758896.02</v>
      </c>
      <c r="N20" s="1">
        <v>0</v>
      </c>
      <c r="O20" s="1">
        <v>0</v>
      </c>
      <c r="P20" s="1">
        <v>0</v>
      </c>
      <c r="Q20" s="1">
        <v>0</v>
      </c>
      <c r="R20" s="1">
        <v>0</v>
      </c>
      <c r="S20" s="91">
        <v>0</v>
      </c>
      <c r="T20" s="1">
        <v>0</v>
      </c>
      <c r="U20" s="1">
        <v>0</v>
      </c>
      <c r="V20" s="1">
        <v>0</v>
      </c>
      <c r="W20" s="1">
        <v>0</v>
      </c>
      <c r="X20" s="1">
        <v>0</v>
      </c>
      <c r="Y20" s="1">
        <v>0</v>
      </c>
    </row>
    <row r="21" spans="1:26" s="4" customFormat="1" ht="15" outlineLevel="1" x14ac:dyDescent="0.25">
      <c r="A21" s="102">
        <v>6</v>
      </c>
      <c r="B21" s="107" t="s">
        <v>71</v>
      </c>
      <c r="C21" s="1">
        <f t="shared" si="3"/>
        <v>3256649.16</v>
      </c>
      <c r="D21" s="1">
        <v>0</v>
      </c>
      <c r="E21" s="1">
        <v>0</v>
      </c>
      <c r="F21" s="1">
        <v>0</v>
      </c>
      <c r="G21" s="1">
        <v>0</v>
      </c>
      <c r="H21" s="1">
        <v>0</v>
      </c>
      <c r="I21" s="1">
        <v>0</v>
      </c>
      <c r="J21" s="74">
        <v>0</v>
      </c>
      <c r="K21" s="1">
        <v>0</v>
      </c>
      <c r="L21" s="1">
        <v>618.54999999999995</v>
      </c>
      <c r="M21" s="1">
        <f>'Форма 4'!F33</f>
        <v>3256649.16</v>
      </c>
      <c r="N21" s="1">
        <v>0</v>
      </c>
      <c r="O21" s="1">
        <v>0</v>
      </c>
      <c r="P21" s="1">
        <v>0</v>
      </c>
      <c r="Q21" s="1">
        <v>0</v>
      </c>
      <c r="R21" s="1">
        <v>0</v>
      </c>
      <c r="S21" s="91">
        <v>0</v>
      </c>
      <c r="T21" s="1">
        <v>0</v>
      </c>
      <c r="U21" s="1">
        <v>0</v>
      </c>
      <c r="V21" s="1">
        <v>0</v>
      </c>
      <c r="W21" s="1">
        <v>0</v>
      </c>
      <c r="X21" s="1">
        <v>0</v>
      </c>
      <c r="Y21" s="1">
        <v>0</v>
      </c>
    </row>
    <row r="22" spans="1:26" s="4" customFormat="1" ht="15" outlineLevel="1" x14ac:dyDescent="0.25">
      <c r="A22" s="102">
        <v>7</v>
      </c>
      <c r="B22" s="107" t="s">
        <v>467</v>
      </c>
      <c r="C22" s="1">
        <f t="shared" si="3"/>
        <v>1706677.03</v>
      </c>
      <c r="D22" s="1">
        <v>0</v>
      </c>
      <c r="E22" s="1">
        <v>0</v>
      </c>
      <c r="F22" s="1">
        <v>0</v>
      </c>
      <c r="G22" s="1">
        <v>0</v>
      </c>
      <c r="H22" s="1">
        <v>0</v>
      </c>
      <c r="I22" s="1">
        <v>0</v>
      </c>
      <c r="J22" s="74">
        <v>0</v>
      </c>
      <c r="K22" s="1">
        <v>0</v>
      </c>
      <c r="L22" s="1">
        <v>186.52</v>
      </c>
      <c r="M22" s="1">
        <f>'Форма 4'!F36</f>
        <v>1706677.03</v>
      </c>
      <c r="N22" s="1">
        <v>0</v>
      </c>
      <c r="O22" s="1">
        <v>0</v>
      </c>
      <c r="P22" s="1">
        <v>0</v>
      </c>
      <c r="Q22" s="1">
        <v>0</v>
      </c>
      <c r="R22" s="1">
        <v>0</v>
      </c>
      <c r="S22" s="91">
        <v>0</v>
      </c>
      <c r="T22" s="1">
        <v>0</v>
      </c>
      <c r="U22" s="1">
        <v>0</v>
      </c>
      <c r="V22" s="1">
        <v>0</v>
      </c>
      <c r="W22" s="1">
        <v>0</v>
      </c>
      <c r="X22" s="1">
        <v>0</v>
      </c>
      <c r="Y22" s="1">
        <v>0</v>
      </c>
    </row>
    <row r="23" spans="1:26" s="4" customFormat="1" ht="15" outlineLevel="1" x14ac:dyDescent="0.25">
      <c r="A23" s="102">
        <v>8</v>
      </c>
      <c r="B23" s="107" t="s">
        <v>468</v>
      </c>
      <c r="C23" s="1">
        <f t="shared" si="3"/>
        <v>1864482.23</v>
      </c>
      <c r="D23" s="1">
        <v>0</v>
      </c>
      <c r="E23" s="1">
        <v>0</v>
      </c>
      <c r="F23" s="1">
        <v>0</v>
      </c>
      <c r="G23" s="1">
        <v>0</v>
      </c>
      <c r="H23" s="1">
        <v>0</v>
      </c>
      <c r="I23" s="1">
        <v>0</v>
      </c>
      <c r="J23" s="74">
        <v>0</v>
      </c>
      <c r="K23" s="1">
        <v>0</v>
      </c>
      <c r="L23" s="1">
        <v>199.46</v>
      </c>
      <c r="M23" s="1">
        <f>'Форма 4'!F39</f>
        <v>1864482.23</v>
      </c>
      <c r="N23" s="1">
        <v>0</v>
      </c>
      <c r="O23" s="1">
        <v>0</v>
      </c>
      <c r="P23" s="1">
        <v>0</v>
      </c>
      <c r="Q23" s="1">
        <v>0</v>
      </c>
      <c r="R23" s="1">
        <v>0</v>
      </c>
      <c r="S23" s="91">
        <v>0</v>
      </c>
      <c r="T23" s="1">
        <v>0</v>
      </c>
      <c r="U23" s="1">
        <v>0</v>
      </c>
      <c r="V23" s="1">
        <v>0</v>
      </c>
      <c r="W23" s="1">
        <v>0</v>
      </c>
      <c r="X23" s="1">
        <v>0</v>
      </c>
      <c r="Y23" s="1">
        <v>0</v>
      </c>
    </row>
    <row r="24" spans="1:26" s="4" customFormat="1" ht="15" outlineLevel="1" x14ac:dyDescent="0.25">
      <c r="A24" s="102">
        <v>9</v>
      </c>
      <c r="B24" s="107" t="s">
        <v>72</v>
      </c>
      <c r="C24" s="1">
        <f t="shared" si="3"/>
        <v>3568350.18</v>
      </c>
      <c r="D24" s="1">
        <v>0</v>
      </c>
      <c r="E24" s="1">
        <v>0</v>
      </c>
      <c r="F24" s="1">
        <v>0</v>
      </c>
      <c r="G24" s="1">
        <v>0</v>
      </c>
      <c r="H24" s="1">
        <v>0</v>
      </c>
      <c r="I24" s="1">
        <v>0</v>
      </c>
      <c r="J24" s="74">
        <v>0</v>
      </c>
      <c r="K24" s="1">
        <v>0</v>
      </c>
      <c r="L24" s="1">
        <v>390.52</v>
      </c>
      <c r="M24" s="1">
        <f>'Форма 4'!F42</f>
        <v>3568350.18</v>
      </c>
      <c r="N24" s="1">
        <v>0</v>
      </c>
      <c r="O24" s="1">
        <v>0</v>
      </c>
      <c r="P24" s="1">
        <v>0</v>
      </c>
      <c r="Q24" s="1">
        <v>0</v>
      </c>
      <c r="R24" s="1">
        <v>0</v>
      </c>
      <c r="S24" s="91">
        <v>0</v>
      </c>
      <c r="T24" s="1">
        <v>0</v>
      </c>
      <c r="U24" s="1">
        <v>0</v>
      </c>
      <c r="V24" s="1">
        <v>0</v>
      </c>
      <c r="W24" s="1">
        <v>0</v>
      </c>
      <c r="X24" s="1">
        <v>0</v>
      </c>
      <c r="Y24" s="1">
        <v>0</v>
      </c>
    </row>
    <row r="25" spans="1:26" s="4" customFormat="1" ht="15" customHeight="1" x14ac:dyDescent="0.25">
      <c r="A25" s="201" t="s">
        <v>402</v>
      </c>
      <c r="B25" s="201"/>
      <c r="C25" s="1">
        <f t="shared" ref="C25:Y25" si="4">SUM(C26)</f>
        <v>1435330.9</v>
      </c>
      <c r="D25" s="1">
        <f t="shared" si="4"/>
        <v>0</v>
      </c>
      <c r="E25" s="1">
        <f t="shared" si="4"/>
        <v>0</v>
      </c>
      <c r="F25" s="1">
        <f t="shared" si="4"/>
        <v>0</v>
      </c>
      <c r="G25" s="1">
        <f t="shared" si="4"/>
        <v>0</v>
      </c>
      <c r="H25" s="1">
        <f t="shared" si="4"/>
        <v>0</v>
      </c>
      <c r="I25" s="1">
        <f t="shared" si="4"/>
        <v>0</v>
      </c>
      <c r="J25" s="74">
        <f t="shared" si="4"/>
        <v>0</v>
      </c>
      <c r="K25" s="1">
        <f t="shared" si="4"/>
        <v>0</v>
      </c>
      <c r="L25" s="1">
        <f t="shared" si="4"/>
        <v>231</v>
      </c>
      <c r="M25" s="1">
        <f t="shared" si="4"/>
        <v>1435330.9</v>
      </c>
      <c r="N25" s="1">
        <f t="shared" si="4"/>
        <v>0</v>
      </c>
      <c r="O25" s="1">
        <f t="shared" si="4"/>
        <v>0</v>
      </c>
      <c r="P25" s="1">
        <f t="shared" si="4"/>
        <v>0</v>
      </c>
      <c r="Q25" s="1">
        <f t="shared" si="4"/>
        <v>0</v>
      </c>
      <c r="R25" s="1">
        <f t="shared" si="4"/>
        <v>0</v>
      </c>
      <c r="S25" s="91">
        <f t="shared" si="4"/>
        <v>0</v>
      </c>
      <c r="T25" s="1">
        <f t="shared" si="4"/>
        <v>0</v>
      </c>
      <c r="U25" s="1">
        <f t="shared" si="4"/>
        <v>0</v>
      </c>
      <c r="V25" s="1">
        <f t="shared" si="4"/>
        <v>0</v>
      </c>
      <c r="W25" s="1">
        <f t="shared" si="4"/>
        <v>0</v>
      </c>
      <c r="X25" s="1">
        <f t="shared" si="4"/>
        <v>0</v>
      </c>
      <c r="Y25" s="1">
        <f t="shared" si="4"/>
        <v>0</v>
      </c>
    </row>
    <row r="26" spans="1:26" s="4" customFormat="1" ht="15" outlineLevel="1" x14ac:dyDescent="0.25">
      <c r="A26" s="102">
        <v>1</v>
      </c>
      <c r="B26" s="107" t="s">
        <v>404</v>
      </c>
      <c r="C26" s="1">
        <f>D26+E26+F26+G26+H26+I26+K26+M26+O26+Q26+S26+U26+W26+X26+Y26</f>
        <v>1435330.9</v>
      </c>
      <c r="D26" s="1">
        <v>0</v>
      </c>
      <c r="E26" s="1">
        <v>0</v>
      </c>
      <c r="F26" s="1">
        <v>0</v>
      </c>
      <c r="G26" s="1">
        <v>0</v>
      </c>
      <c r="H26" s="1">
        <v>0</v>
      </c>
      <c r="I26" s="1">
        <v>0</v>
      </c>
      <c r="J26" s="74">
        <v>0</v>
      </c>
      <c r="K26" s="1">
        <v>0</v>
      </c>
      <c r="L26" s="1">
        <v>231</v>
      </c>
      <c r="M26" s="1">
        <f>'Форма 4'!F46</f>
        <v>1435330.9</v>
      </c>
      <c r="N26" s="1">
        <v>0</v>
      </c>
      <c r="O26" s="1">
        <v>0</v>
      </c>
      <c r="P26" s="1">
        <v>0</v>
      </c>
      <c r="Q26" s="1">
        <v>0</v>
      </c>
      <c r="R26" s="1">
        <v>0</v>
      </c>
      <c r="S26" s="91">
        <v>0</v>
      </c>
      <c r="T26" s="1">
        <v>0</v>
      </c>
      <c r="U26" s="1">
        <v>0</v>
      </c>
      <c r="V26" s="1">
        <v>0</v>
      </c>
      <c r="W26" s="1">
        <v>0</v>
      </c>
      <c r="X26" s="1">
        <v>0</v>
      </c>
      <c r="Y26" s="1">
        <v>0</v>
      </c>
    </row>
    <row r="27" spans="1:26" s="4" customFormat="1" ht="15" customHeight="1" x14ac:dyDescent="0.25">
      <c r="A27" s="199" t="s">
        <v>28</v>
      </c>
      <c r="B27" s="199"/>
      <c r="C27" s="1">
        <f t="shared" ref="C27:Y27" si="5">SUM(C28:C28)</f>
        <v>1883231.31</v>
      </c>
      <c r="D27" s="1">
        <f t="shared" si="5"/>
        <v>756252.51</v>
      </c>
      <c r="E27" s="1">
        <f t="shared" si="5"/>
        <v>0</v>
      </c>
      <c r="F27" s="1">
        <f t="shared" si="5"/>
        <v>0</v>
      </c>
      <c r="G27" s="1">
        <f t="shared" si="5"/>
        <v>0</v>
      </c>
      <c r="H27" s="1">
        <f t="shared" si="5"/>
        <v>0</v>
      </c>
      <c r="I27" s="1">
        <f t="shared" si="5"/>
        <v>0</v>
      </c>
      <c r="J27" s="74">
        <f t="shared" si="5"/>
        <v>0</v>
      </c>
      <c r="K27" s="1">
        <f t="shared" si="5"/>
        <v>0</v>
      </c>
      <c r="L27" s="1">
        <f t="shared" si="5"/>
        <v>0</v>
      </c>
      <c r="M27" s="1">
        <f t="shared" si="5"/>
        <v>0</v>
      </c>
      <c r="N27" s="1">
        <f t="shared" si="5"/>
        <v>0</v>
      </c>
      <c r="O27" s="1">
        <f t="shared" si="5"/>
        <v>0</v>
      </c>
      <c r="P27" s="1">
        <f t="shared" si="5"/>
        <v>0</v>
      </c>
      <c r="Q27" s="1">
        <f t="shared" si="5"/>
        <v>0</v>
      </c>
      <c r="R27" s="1">
        <f t="shared" si="5"/>
        <v>0</v>
      </c>
      <c r="S27" s="91">
        <f t="shared" si="5"/>
        <v>0</v>
      </c>
      <c r="T27" s="1">
        <f t="shared" si="5"/>
        <v>0</v>
      </c>
      <c r="U27" s="1">
        <f t="shared" si="5"/>
        <v>0</v>
      </c>
      <c r="V27" s="1">
        <f t="shared" si="5"/>
        <v>0</v>
      </c>
      <c r="W27" s="1">
        <f t="shared" si="5"/>
        <v>0</v>
      </c>
      <c r="X27" s="1">
        <f t="shared" si="5"/>
        <v>0</v>
      </c>
      <c r="Y27" s="1">
        <f t="shared" si="5"/>
        <v>1126978.8</v>
      </c>
    </row>
    <row r="28" spans="1:26" s="4" customFormat="1" ht="15" outlineLevel="1" x14ac:dyDescent="0.25">
      <c r="A28" s="39">
        <v>1</v>
      </c>
      <c r="B28" s="19" t="s">
        <v>73</v>
      </c>
      <c r="C28" s="1">
        <f>D28+E28+F28+G28+H28+I28+K28+M28+O28+Q28+S28+U28+W28+X28+Y28</f>
        <v>1883231.31</v>
      </c>
      <c r="D28" s="1">
        <f>'Форма 4'!F51+'Форма 4'!F52</f>
        <v>756252.51</v>
      </c>
      <c r="E28" s="1">
        <v>0</v>
      </c>
      <c r="F28" s="1">
        <v>0</v>
      </c>
      <c r="G28" s="1">
        <v>0</v>
      </c>
      <c r="H28" s="1">
        <v>0</v>
      </c>
      <c r="I28" s="1">
        <v>0</v>
      </c>
      <c r="J28" s="74">
        <v>0</v>
      </c>
      <c r="K28" s="1">
        <v>0</v>
      </c>
      <c r="L28" s="1">
        <v>0</v>
      </c>
      <c r="M28" s="1">
        <v>0</v>
      </c>
      <c r="N28" s="1">
        <v>0</v>
      </c>
      <c r="O28" s="1">
        <v>0</v>
      </c>
      <c r="P28" s="1">
        <v>0</v>
      </c>
      <c r="Q28" s="1">
        <v>0</v>
      </c>
      <c r="R28" s="1">
        <v>0</v>
      </c>
      <c r="S28" s="91">
        <v>0</v>
      </c>
      <c r="T28" s="1">
        <v>0</v>
      </c>
      <c r="U28" s="1">
        <v>0</v>
      </c>
      <c r="V28" s="1">
        <v>0</v>
      </c>
      <c r="W28" s="1">
        <v>0</v>
      </c>
      <c r="X28" s="1">
        <v>0</v>
      </c>
      <c r="Y28" s="1">
        <f>'Форма 4'!F53+'Форма 4'!F54</f>
        <v>1126978.8</v>
      </c>
    </row>
    <row r="29" spans="1:26" s="4" customFormat="1" ht="15" customHeight="1" x14ac:dyDescent="0.25">
      <c r="A29" s="199" t="s">
        <v>53</v>
      </c>
      <c r="B29" s="199"/>
      <c r="C29" s="1">
        <f t="shared" ref="C29:Y29" si="6">SUM(C30:C31)</f>
        <v>4915560.3</v>
      </c>
      <c r="D29" s="1">
        <f t="shared" si="6"/>
        <v>0</v>
      </c>
      <c r="E29" s="1">
        <f t="shared" si="6"/>
        <v>0</v>
      </c>
      <c r="F29" s="1">
        <f t="shared" si="6"/>
        <v>0</v>
      </c>
      <c r="G29" s="1">
        <f t="shared" si="6"/>
        <v>0</v>
      </c>
      <c r="H29" s="1">
        <f t="shared" si="6"/>
        <v>0</v>
      </c>
      <c r="I29" s="1">
        <f t="shared" si="6"/>
        <v>0</v>
      </c>
      <c r="J29" s="21">
        <f t="shared" si="6"/>
        <v>0</v>
      </c>
      <c r="K29" s="1">
        <f t="shared" si="6"/>
        <v>0</v>
      </c>
      <c r="L29" s="1">
        <f t="shared" si="6"/>
        <v>1123.95</v>
      </c>
      <c r="M29" s="1">
        <f t="shared" si="6"/>
        <v>4915560.3</v>
      </c>
      <c r="N29" s="1">
        <f t="shared" si="6"/>
        <v>0</v>
      </c>
      <c r="O29" s="1">
        <f t="shared" si="6"/>
        <v>0</v>
      </c>
      <c r="P29" s="1">
        <f t="shared" si="6"/>
        <v>0</v>
      </c>
      <c r="Q29" s="1">
        <f t="shared" si="6"/>
        <v>0</v>
      </c>
      <c r="R29" s="1">
        <f t="shared" si="6"/>
        <v>0</v>
      </c>
      <c r="S29" s="91">
        <f t="shared" si="6"/>
        <v>0</v>
      </c>
      <c r="T29" s="1">
        <f t="shared" si="6"/>
        <v>0</v>
      </c>
      <c r="U29" s="1">
        <f t="shared" si="6"/>
        <v>0</v>
      </c>
      <c r="V29" s="1">
        <f t="shared" si="6"/>
        <v>0</v>
      </c>
      <c r="W29" s="1">
        <f t="shared" si="6"/>
        <v>0</v>
      </c>
      <c r="X29" s="1">
        <f t="shared" si="6"/>
        <v>0</v>
      </c>
      <c r="Y29" s="1">
        <f t="shared" si="6"/>
        <v>0</v>
      </c>
    </row>
    <row r="30" spans="1:26" s="4" customFormat="1" ht="15" outlineLevel="1" x14ac:dyDescent="0.25">
      <c r="A30" s="39">
        <v>1</v>
      </c>
      <c r="B30" s="19" t="s">
        <v>171</v>
      </c>
      <c r="C30" s="1">
        <f>D30+E30+F30+G30+H30+I30+K30+M30+O30+Q30+S30+U30+W30+X30+Y30</f>
        <v>4792923.8</v>
      </c>
      <c r="D30" s="1">
        <v>0</v>
      </c>
      <c r="E30" s="1">
        <v>0</v>
      </c>
      <c r="F30" s="1">
        <v>0</v>
      </c>
      <c r="G30" s="1">
        <v>0</v>
      </c>
      <c r="H30" s="1">
        <v>0</v>
      </c>
      <c r="I30" s="1">
        <v>0</v>
      </c>
      <c r="J30" s="74">
        <v>0</v>
      </c>
      <c r="K30" s="1">
        <v>0</v>
      </c>
      <c r="L30" s="1">
        <v>706</v>
      </c>
      <c r="M30" s="1">
        <f>'Форма 4'!F56</f>
        <v>4792923.8</v>
      </c>
      <c r="N30" s="1">
        <v>0</v>
      </c>
      <c r="O30" s="1">
        <v>0</v>
      </c>
      <c r="P30" s="1">
        <v>0</v>
      </c>
      <c r="Q30" s="1">
        <v>0</v>
      </c>
      <c r="R30" s="1">
        <v>0</v>
      </c>
      <c r="S30" s="91">
        <v>0</v>
      </c>
      <c r="T30" s="1">
        <v>0</v>
      </c>
      <c r="U30" s="1">
        <v>0</v>
      </c>
      <c r="V30" s="1">
        <v>0</v>
      </c>
      <c r="W30" s="1">
        <v>0</v>
      </c>
      <c r="X30" s="1">
        <v>0</v>
      </c>
      <c r="Y30" s="1">
        <v>0</v>
      </c>
    </row>
    <row r="31" spans="1:26" s="4" customFormat="1" ht="15" outlineLevel="1" x14ac:dyDescent="0.25">
      <c r="A31" s="39">
        <v>2</v>
      </c>
      <c r="B31" s="19" t="s">
        <v>447</v>
      </c>
      <c r="C31" s="1">
        <f>D31+E31+F31+G31+H31+I31+K31+M31+O31+Q31+S31+U31+W31+X31+Y31</f>
        <v>122636.5</v>
      </c>
      <c r="D31" s="1">
        <v>0</v>
      </c>
      <c r="E31" s="1">
        <v>0</v>
      </c>
      <c r="F31" s="1">
        <v>0</v>
      </c>
      <c r="G31" s="1">
        <v>0</v>
      </c>
      <c r="H31" s="1">
        <v>0</v>
      </c>
      <c r="I31" s="1">
        <v>0</v>
      </c>
      <c r="J31" s="74">
        <v>0</v>
      </c>
      <c r="K31" s="1">
        <v>0</v>
      </c>
      <c r="L31" s="1">
        <v>417.95</v>
      </c>
      <c r="M31" s="1">
        <f>'Форма 4'!F59</f>
        <v>122636.5</v>
      </c>
      <c r="N31" s="1">
        <v>0</v>
      </c>
      <c r="O31" s="1">
        <v>0</v>
      </c>
      <c r="P31" s="1">
        <v>0</v>
      </c>
      <c r="Q31" s="1">
        <v>0</v>
      </c>
      <c r="R31" s="1">
        <v>0</v>
      </c>
      <c r="S31" s="1">
        <v>0</v>
      </c>
      <c r="T31" s="1">
        <v>0</v>
      </c>
      <c r="U31" s="1">
        <v>0</v>
      </c>
      <c r="V31" s="1">
        <v>0</v>
      </c>
      <c r="W31" s="1">
        <v>0</v>
      </c>
      <c r="X31" s="1">
        <v>0</v>
      </c>
      <c r="Y31" s="1">
        <v>0</v>
      </c>
    </row>
    <row r="32" spans="1:26" s="4" customFormat="1" ht="15" customHeight="1" x14ac:dyDescent="0.25">
      <c r="A32" s="199" t="s">
        <v>54</v>
      </c>
      <c r="B32" s="199"/>
      <c r="C32" s="1">
        <f>SUM(C33:C72)</f>
        <v>161883353.90000001</v>
      </c>
      <c r="D32" s="1">
        <f t="shared" ref="D32:Y32" si="7">SUM(D33:D72)</f>
        <v>0</v>
      </c>
      <c r="E32" s="1">
        <f t="shared" si="7"/>
        <v>18154006.25</v>
      </c>
      <c r="F32" s="1">
        <f t="shared" si="7"/>
        <v>0</v>
      </c>
      <c r="G32" s="1">
        <f t="shared" si="7"/>
        <v>2521957.7799999998</v>
      </c>
      <c r="H32" s="1">
        <f t="shared" si="7"/>
        <v>3145733.44</v>
      </c>
      <c r="I32" s="1">
        <f t="shared" si="7"/>
        <v>0</v>
      </c>
      <c r="J32" s="74">
        <f t="shared" si="7"/>
        <v>44</v>
      </c>
      <c r="K32" s="1">
        <f t="shared" si="7"/>
        <v>72929279.510000005</v>
      </c>
      <c r="L32" s="1">
        <f t="shared" si="7"/>
        <v>20265.27</v>
      </c>
      <c r="M32" s="1">
        <f t="shared" si="7"/>
        <v>59606679.450000003</v>
      </c>
      <c r="N32" s="1">
        <f t="shared" si="7"/>
        <v>0</v>
      </c>
      <c r="O32" s="1">
        <f t="shared" si="7"/>
        <v>0</v>
      </c>
      <c r="P32" s="1">
        <f t="shared" si="7"/>
        <v>6040.5</v>
      </c>
      <c r="Q32" s="1">
        <f t="shared" si="7"/>
        <v>416340</v>
      </c>
      <c r="R32" s="1">
        <f t="shared" si="7"/>
        <v>82</v>
      </c>
      <c r="S32" s="1">
        <f t="shared" si="7"/>
        <v>2006826.65</v>
      </c>
      <c r="T32" s="1">
        <f t="shared" si="7"/>
        <v>0</v>
      </c>
      <c r="U32" s="1">
        <f t="shared" si="7"/>
        <v>0</v>
      </c>
      <c r="V32" s="1">
        <f t="shared" si="7"/>
        <v>0</v>
      </c>
      <c r="W32" s="1">
        <f t="shared" si="7"/>
        <v>0</v>
      </c>
      <c r="X32" s="1">
        <f t="shared" si="7"/>
        <v>0</v>
      </c>
      <c r="Y32" s="1">
        <f t="shared" si="7"/>
        <v>3102530.82</v>
      </c>
      <c r="Z32" s="79">
        <f>C35+C37+C39+C43+C44+C46</f>
        <v>24324275.390000001</v>
      </c>
    </row>
    <row r="33" spans="1:25" s="4" customFormat="1" ht="15" outlineLevel="1" x14ac:dyDescent="0.25">
      <c r="A33" s="39">
        <v>1</v>
      </c>
      <c r="B33" s="19" t="s">
        <v>75</v>
      </c>
      <c r="C33" s="1">
        <f t="shared" ref="C33:C72" si="8">D33+E33+F33+G33+H33+I33+K33+M33+O33+Q33+S33+U33+W33+X33+Y33</f>
        <v>4312094.04</v>
      </c>
      <c r="D33" s="1">
        <v>0</v>
      </c>
      <c r="E33" s="1">
        <v>0</v>
      </c>
      <c r="F33" s="1">
        <v>0</v>
      </c>
      <c r="G33" s="1">
        <v>0</v>
      </c>
      <c r="H33" s="1">
        <v>0</v>
      </c>
      <c r="I33" s="1">
        <v>0</v>
      </c>
      <c r="J33" s="74">
        <v>0</v>
      </c>
      <c r="K33" s="1">
        <v>0</v>
      </c>
      <c r="L33" s="1">
        <v>883</v>
      </c>
      <c r="M33" s="1">
        <f>'Форма 4'!F63</f>
        <v>4312094.04</v>
      </c>
      <c r="N33" s="1">
        <v>0</v>
      </c>
      <c r="O33" s="1">
        <v>0</v>
      </c>
      <c r="P33" s="1">
        <v>0</v>
      </c>
      <c r="Q33" s="1">
        <v>0</v>
      </c>
      <c r="R33" s="1">
        <v>0</v>
      </c>
      <c r="S33" s="1">
        <v>0</v>
      </c>
      <c r="T33" s="1">
        <v>0</v>
      </c>
      <c r="U33" s="1">
        <v>0</v>
      </c>
      <c r="V33" s="1">
        <v>0</v>
      </c>
      <c r="W33" s="1">
        <v>0</v>
      </c>
      <c r="X33" s="1">
        <v>0</v>
      </c>
      <c r="Y33" s="1">
        <v>0</v>
      </c>
    </row>
    <row r="34" spans="1:25" s="4" customFormat="1" ht="15" outlineLevel="1" x14ac:dyDescent="0.25">
      <c r="A34" s="39">
        <f>1+A33</f>
        <v>2</v>
      </c>
      <c r="B34" s="19" t="s">
        <v>559</v>
      </c>
      <c r="C34" s="1">
        <f>D34+E34+F34+G34+H34+I34+K34+M34+O34+Q34+S34+U34+W34+X34+Y34</f>
        <v>145124.4</v>
      </c>
      <c r="D34" s="1">
        <v>0</v>
      </c>
      <c r="E34" s="1">
        <v>0</v>
      </c>
      <c r="F34" s="1">
        <v>0</v>
      </c>
      <c r="G34" s="1">
        <v>0</v>
      </c>
      <c r="H34" s="1">
        <v>0</v>
      </c>
      <c r="I34" s="1">
        <v>0</v>
      </c>
      <c r="J34" s="74">
        <v>0</v>
      </c>
      <c r="K34" s="1">
        <v>0</v>
      </c>
      <c r="L34" s="1">
        <v>1228</v>
      </c>
      <c r="M34" s="1">
        <f>'Форма 4'!F66</f>
        <v>145124.4</v>
      </c>
      <c r="N34" s="1">
        <v>0</v>
      </c>
      <c r="O34" s="1">
        <v>0</v>
      </c>
      <c r="P34" s="1">
        <v>0</v>
      </c>
      <c r="Q34" s="1">
        <v>0</v>
      </c>
      <c r="R34" s="1">
        <v>0</v>
      </c>
      <c r="S34" s="1">
        <v>0</v>
      </c>
      <c r="T34" s="1">
        <v>0</v>
      </c>
      <c r="U34" s="1">
        <v>0</v>
      </c>
      <c r="V34" s="1">
        <v>0</v>
      </c>
      <c r="W34" s="1">
        <v>0</v>
      </c>
      <c r="X34" s="1">
        <v>0</v>
      </c>
      <c r="Y34" s="1">
        <v>0</v>
      </c>
    </row>
    <row r="35" spans="1:25" s="4" customFormat="1" ht="15" outlineLevel="1" x14ac:dyDescent="0.25">
      <c r="A35" s="39">
        <f t="shared" ref="A35:A72" si="9">1+A34</f>
        <v>3</v>
      </c>
      <c r="B35" s="110" t="s">
        <v>76</v>
      </c>
      <c r="C35" s="1">
        <f t="shared" si="8"/>
        <v>4017902.6</v>
      </c>
      <c r="D35" s="1">
        <v>0</v>
      </c>
      <c r="E35" s="1">
        <f>'Форма 4'!F74+'Форма 4'!F75</f>
        <v>1946301</v>
      </c>
      <c r="F35" s="1">
        <v>0</v>
      </c>
      <c r="G35" s="1">
        <f>'Форма 4'!F70+'Форма 4'!F71</f>
        <v>643373</v>
      </c>
      <c r="H35" s="1">
        <f>'Форма 4'!F72+'Форма 4'!F73</f>
        <v>1297720.2</v>
      </c>
      <c r="I35" s="1">
        <v>0</v>
      </c>
      <c r="J35" s="74">
        <v>0</v>
      </c>
      <c r="K35" s="1">
        <v>0</v>
      </c>
      <c r="L35" s="1">
        <v>0</v>
      </c>
      <c r="M35" s="1">
        <v>0</v>
      </c>
      <c r="N35" s="1">
        <v>0</v>
      </c>
      <c r="O35" s="1">
        <v>0</v>
      </c>
      <c r="P35" s="1">
        <v>0</v>
      </c>
      <c r="Q35" s="1">
        <v>0</v>
      </c>
      <c r="R35" s="1">
        <v>0</v>
      </c>
      <c r="S35" s="1">
        <v>0</v>
      </c>
      <c r="T35" s="1">
        <v>0</v>
      </c>
      <c r="U35" s="1">
        <v>0</v>
      </c>
      <c r="V35" s="1">
        <v>0</v>
      </c>
      <c r="W35" s="1">
        <v>0</v>
      </c>
      <c r="X35" s="1">
        <v>0</v>
      </c>
      <c r="Y35" s="1">
        <f>'Форма 4'!F76+'Форма 4'!F77</f>
        <v>130508.4</v>
      </c>
    </row>
    <row r="36" spans="1:25" s="4" customFormat="1" ht="15" outlineLevel="1" x14ac:dyDescent="0.25">
      <c r="A36" s="39">
        <f t="shared" si="9"/>
        <v>4</v>
      </c>
      <c r="B36" s="19" t="s">
        <v>534</v>
      </c>
      <c r="C36" s="1">
        <f t="shared" si="8"/>
        <v>162826.19</v>
      </c>
      <c r="D36" s="1">
        <v>0</v>
      </c>
      <c r="E36" s="1">
        <v>0</v>
      </c>
      <c r="F36" s="1">
        <v>0</v>
      </c>
      <c r="G36" s="1">
        <v>0</v>
      </c>
      <c r="H36" s="1">
        <v>0</v>
      </c>
      <c r="I36" s="1">
        <v>0</v>
      </c>
      <c r="J36" s="74">
        <v>0</v>
      </c>
      <c r="K36" s="1">
        <v>0</v>
      </c>
      <c r="L36" s="1">
        <v>1591</v>
      </c>
      <c r="M36" s="1">
        <f>'Форма 4'!F78</f>
        <v>162826.19</v>
      </c>
      <c r="N36" s="1">
        <v>0</v>
      </c>
      <c r="O36" s="1">
        <v>0</v>
      </c>
      <c r="P36" s="1">
        <v>0</v>
      </c>
      <c r="Q36" s="1">
        <v>0</v>
      </c>
      <c r="R36" s="1">
        <v>0</v>
      </c>
      <c r="S36" s="1">
        <v>0</v>
      </c>
      <c r="T36" s="1">
        <v>0</v>
      </c>
      <c r="U36" s="1">
        <v>0</v>
      </c>
      <c r="V36" s="1">
        <v>0</v>
      </c>
      <c r="W36" s="1">
        <v>0</v>
      </c>
      <c r="X36" s="1">
        <v>0</v>
      </c>
      <c r="Y36" s="1">
        <v>0</v>
      </c>
    </row>
    <row r="37" spans="1:25" s="4" customFormat="1" ht="15" outlineLevel="1" x14ac:dyDescent="0.25">
      <c r="A37" s="39">
        <f t="shared" si="9"/>
        <v>5</v>
      </c>
      <c r="B37" s="110" t="s">
        <v>77</v>
      </c>
      <c r="C37" s="1">
        <f t="shared" si="8"/>
        <v>4862693.74</v>
      </c>
      <c r="D37" s="1">
        <v>0</v>
      </c>
      <c r="E37" s="1">
        <f>'Форма 4'!F82+'Форма 4'!F83</f>
        <v>3173984.27</v>
      </c>
      <c r="F37" s="1">
        <v>0</v>
      </c>
      <c r="G37" s="1">
        <f>'Форма 4'!F86+'Форма 4'!F87</f>
        <v>51071.02</v>
      </c>
      <c r="H37" s="1">
        <f>'Форма 4'!F88+'Форма 4'!F89</f>
        <v>255351.02</v>
      </c>
      <c r="I37" s="1">
        <v>0</v>
      </c>
      <c r="J37" s="74">
        <v>0</v>
      </c>
      <c r="K37" s="1">
        <v>0</v>
      </c>
      <c r="L37" s="1">
        <v>0</v>
      </c>
      <c r="M37" s="1">
        <v>0</v>
      </c>
      <c r="N37" s="1">
        <v>0</v>
      </c>
      <c r="O37" s="1">
        <v>0</v>
      </c>
      <c r="P37" s="1">
        <v>0</v>
      </c>
      <c r="Q37" s="1">
        <v>0</v>
      </c>
      <c r="R37" s="1">
        <v>0</v>
      </c>
      <c r="S37" s="1">
        <v>0</v>
      </c>
      <c r="T37" s="1">
        <v>0</v>
      </c>
      <c r="U37" s="1">
        <v>0</v>
      </c>
      <c r="V37" s="1">
        <v>0</v>
      </c>
      <c r="W37" s="1">
        <v>0</v>
      </c>
      <c r="X37" s="1">
        <v>0</v>
      </c>
      <c r="Y37" s="1">
        <f>'Форма 4'!F84+'Форма 4'!F85</f>
        <v>1382287.43</v>
      </c>
    </row>
    <row r="38" spans="1:25" s="4" customFormat="1" ht="15" outlineLevel="1" x14ac:dyDescent="0.25">
      <c r="A38" s="39">
        <f t="shared" si="9"/>
        <v>6</v>
      </c>
      <c r="B38" s="110" t="s">
        <v>78</v>
      </c>
      <c r="C38" s="1">
        <f t="shared" si="8"/>
        <v>5342521.6100000003</v>
      </c>
      <c r="D38" s="1">
        <v>0</v>
      </c>
      <c r="E38" s="1">
        <v>0</v>
      </c>
      <c r="F38" s="1">
        <v>0</v>
      </c>
      <c r="G38" s="1">
        <v>0</v>
      </c>
      <c r="H38" s="1">
        <v>0</v>
      </c>
      <c r="I38" s="1">
        <v>0</v>
      </c>
      <c r="J38" s="74">
        <v>1</v>
      </c>
      <c r="K38" s="1">
        <f>'Форма 4'!F95+'Форма 4'!F96+'Форма 4'!F97</f>
        <v>1631330.98</v>
      </c>
      <c r="L38" s="1">
        <v>363.6</v>
      </c>
      <c r="M38" s="1">
        <f>'Форма 4'!F91+'Форма 4'!F92+'Форма 4'!F93+'Форма 4'!F94</f>
        <v>3711190.63</v>
      </c>
      <c r="N38" s="1">
        <v>0</v>
      </c>
      <c r="O38" s="1">
        <v>0</v>
      </c>
      <c r="P38" s="1">
        <v>0</v>
      </c>
      <c r="Q38" s="1">
        <v>0</v>
      </c>
      <c r="R38" s="1">
        <v>0</v>
      </c>
      <c r="S38" s="1">
        <v>0</v>
      </c>
      <c r="T38" s="1">
        <v>0</v>
      </c>
      <c r="U38" s="1">
        <v>0</v>
      </c>
      <c r="V38" s="1">
        <v>0</v>
      </c>
      <c r="W38" s="1">
        <v>0</v>
      </c>
      <c r="X38" s="1">
        <v>0</v>
      </c>
      <c r="Y38" s="1">
        <v>0</v>
      </c>
    </row>
    <row r="39" spans="1:25" s="4" customFormat="1" ht="15" outlineLevel="1" x14ac:dyDescent="0.25">
      <c r="A39" s="39">
        <f t="shared" si="9"/>
        <v>7</v>
      </c>
      <c r="B39" s="19" t="s">
        <v>535</v>
      </c>
      <c r="C39" s="1">
        <f>D39+E39+F39+G39+H39+I39+K39+M39+O39+Q39+S39+U39+W39+X39+Y39</f>
        <v>7969827.7599999998</v>
      </c>
      <c r="D39" s="1">
        <v>0</v>
      </c>
      <c r="E39" s="1">
        <f>'Форма 4'!F99+'Форма 4'!F100+'Форма 4'!F101+'Форма 4'!F102</f>
        <v>5075262.99</v>
      </c>
      <c r="F39" s="1">
        <v>0</v>
      </c>
      <c r="G39" s="1">
        <f>'Форма 4'!F103+'Форма 4'!F104+'Форма 4'!F105+'Форма 4'!F106</f>
        <v>1678488.6</v>
      </c>
      <c r="H39" s="1">
        <f>'Форма 4'!F107+'Форма 4'!F108+'Форма 4'!F109+'Форма 4'!F110</f>
        <v>1216076.17</v>
      </c>
      <c r="I39" s="1">
        <v>0</v>
      </c>
      <c r="J39" s="74">
        <v>0</v>
      </c>
      <c r="K39" s="1">
        <v>0</v>
      </c>
      <c r="L39" s="1">
        <v>0</v>
      </c>
      <c r="M39" s="1">
        <v>0</v>
      </c>
      <c r="N39" s="1">
        <v>0</v>
      </c>
      <c r="O39" s="1">
        <v>0</v>
      </c>
      <c r="P39" s="1">
        <v>0</v>
      </c>
      <c r="Q39" s="1">
        <v>0</v>
      </c>
      <c r="R39" s="1">
        <v>0</v>
      </c>
      <c r="S39" s="1">
        <v>0</v>
      </c>
      <c r="T39" s="1">
        <v>0</v>
      </c>
      <c r="U39" s="1">
        <v>0</v>
      </c>
      <c r="V39" s="1">
        <v>0</v>
      </c>
      <c r="W39" s="1">
        <v>0</v>
      </c>
      <c r="X39" s="1">
        <v>0</v>
      </c>
      <c r="Y39" s="1">
        <v>0</v>
      </c>
    </row>
    <row r="40" spans="1:25" s="4" customFormat="1" ht="15" outlineLevel="1" x14ac:dyDescent="0.25">
      <c r="A40" s="39">
        <f t="shared" si="9"/>
        <v>8</v>
      </c>
      <c r="B40" s="19" t="s">
        <v>536</v>
      </c>
      <c r="C40" s="1">
        <f>D40+E40+F40+G40+H40+I40+K40+M40+O40+Q40+S40+U40+W40+X40+Y40</f>
        <v>19575062.09</v>
      </c>
      <c r="D40" s="1">
        <v>0</v>
      </c>
      <c r="E40" s="1">
        <v>0</v>
      </c>
      <c r="F40" s="1">
        <v>0</v>
      </c>
      <c r="G40" s="1">
        <v>0</v>
      </c>
      <c r="H40" s="1">
        <v>0</v>
      </c>
      <c r="I40" s="1">
        <v>0</v>
      </c>
      <c r="J40" s="74">
        <v>12</v>
      </c>
      <c r="K40" s="1">
        <f>'Форма 4'!F111</f>
        <v>19575062.09</v>
      </c>
      <c r="L40" s="1">
        <v>0</v>
      </c>
      <c r="M40" s="1">
        <v>0</v>
      </c>
      <c r="N40" s="1">
        <v>0</v>
      </c>
      <c r="O40" s="1">
        <v>0</v>
      </c>
      <c r="P40" s="1">
        <v>0</v>
      </c>
      <c r="Q40" s="1">
        <v>0</v>
      </c>
      <c r="R40" s="1">
        <v>0</v>
      </c>
      <c r="S40" s="1">
        <v>0</v>
      </c>
      <c r="T40" s="1">
        <v>0</v>
      </c>
      <c r="U40" s="1">
        <v>0</v>
      </c>
      <c r="V40" s="1">
        <v>0</v>
      </c>
      <c r="W40" s="1">
        <v>0</v>
      </c>
      <c r="X40" s="1">
        <v>0</v>
      </c>
      <c r="Y40" s="1">
        <v>0</v>
      </c>
    </row>
    <row r="41" spans="1:25" s="4" customFormat="1" ht="15" outlineLevel="1" x14ac:dyDescent="0.25">
      <c r="A41" s="39">
        <f t="shared" si="9"/>
        <v>9</v>
      </c>
      <c r="B41" s="19" t="s">
        <v>74</v>
      </c>
      <c r="C41" s="1">
        <f>D41+E41+F41+G41+H41+I41+K41+M41+O41+Q41+S41+U41+W41+X41+Y41</f>
        <v>4169372.1</v>
      </c>
      <c r="D41" s="1">
        <v>0</v>
      </c>
      <c r="E41" s="1">
        <v>0</v>
      </c>
      <c r="F41" s="1">
        <v>0</v>
      </c>
      <c r="G41" s="1">
        <v>0</v>
      </c>
      <c r="H41" s="1">
        <v>0</v>
      </c>
      <c r="I41" s="1">
        <v>0</v>
      </c>
      <c r="J41" s="74">
        <v>0</v>
      </c>
      <c r="K41" s="1">
        <v>0</v>
      </c>
      <c r="L41" s="1">
        <v>794.8</v>
      </c>
      <c r="M41" s="1">
        <f>'Форма 4'!F148</f>
        <v>4169372.1</v>
      </c>
      <c r="N41" s="1">
        <v>0</v>
      </c>
      <c r="O41" s="1">
        <v>0</v>
      </c>
      <c r="P41" s="1">
        <v>0</v>
      </c>
      <c r="Q41" s="1">
        <v>0</v>
      </c>
      <c r="R41" s="1">
        <v>0</v>
      </c>
      <c r="S41" s="1">
        <v>0</v>
      </c>
      <c r="T41" s="1">
        <v>0</v>
      </c>
      <c r="U41" s="1">
        <v>0</v>
      </c>
      <c r="V41" s="1">
        <v>0</v>
      </c>
      <c r="W41" s="1">
        <v>0</v>
      </c>
      <c r="X41" s="1">
        <v>0</v>
      </c>
      <c r="Y41" s="1">
        <v>0</v>
      </c>
    </row>
    <row r="42" spans="1:25" s="4" customFormat="1" ht="15" outlineLevel="1" x14ac:dyDescent="0.25">
      <c r="A42" s="39">
        <f t="shared" si="9"/>
        <v>10</v>
      </c>
      <c r="B42" s="110" t="s">
        <v>168</v>
      </c>
      <c r="C42" s="1">
        <f t="shared" si="8"/>
        <v>97826.4</v>
      </c>
      <c r="D42" s="1">
        <v>0</v>
      </c>
      <c r="E42" s="1">
        <v>0</v>
      </c>
      <c r="F42" s="1">
        <v>0</v>
      </c>
      <c r="G42" s="1">
        <f>'Форма 4'!F152+'Форма 4'!F153</f>
        <v>58230</v>
      </c>
      <c r="H42" s="1">
        <f>'Форма 4'!F154+'Форма 4'!F155</f>
        <v>39596.400000000001</v>
      </c>
      <c r="I42" s="1">
        <v>0</v>
      </c>
      <c r="J42" s="74">
        <v>0</v>
      </c>
      <c r="K42" s="1">
        <v>0</v>
      </c>
      <c r="L42" s="1">
        <v>0</v>
      </c>
      <c r="M42" s="1">
        <v>0</v>
      </c>
      <c r="N42" s="1">
        <v>0</v>
      </c>
      <c r="O42" s="1">
        <v>0</v>
      </c>
      <c r="P42" s="1">
        <v>0</v>
      </c>
      <c r="Q42" s="1">
        <v>0</v>
      </c>
      <c r="R42" s="1">
        <v>0</v>
      </c>
      <c r="S42" s="1">
        <v>0</v>
      </c>
      <c r="T42" s="1">
        <v>0</v>
      </c>
      <c r="U42" s="1">
        <v>0</v>
      </c>
      <c r="V42" s="1">
        <v>0</v>
      </c>
      <c r="W42" s="1">
        <v>0</v>
      </c>
      <c r="X42" s="1">
        <v>0</v>
      </c>
      <c r="Y42" s="1">
        <v>0</v>
      </c>
    </row>
    <row r="43" spans="1:25" s="4" customFormat="1" ht="15" outlineLevel="1" x14ac:dyDescent="0.25">
      <c r="A43" s="39">
        <f t="shared" si="9"/>
        <v>11</v>
      </c>
      <c r="B43" s="110" t="s">
        <v>79</v>
      </c>
      <c r="C43" s="1">
        <f t="shared" si="8"/>
        <v>3648652.51</v>
      </c>
      <c r="D43" s="1">
        <v>0</v>
      </c>
      <c r="E43" s="1">
        <f>'Форма 4'!F157+'Форма 4'!F158</f>
        <v>3383086.47</v>
      </c>
      <c r="F43" s="1">
        <v>0</v>
      </c>
      <c r="G43" s="1">
        <v>0</v>
      </c>
      <c r="H43" s="1">
        <f>'Форма 4'!F159+'Форма 4'!F160</f>
        <v>265566.03999999998</v>
      </c>
      <c r="I43" s="1">
        <v>0</v>
      </c>
      <c r="J43" s="74">
        <v>0</v>
      </c>
      <c r="K43" s="1">
        <v>0</v>
      </c>
      <c r="L43" s="1">
        <v>0</v>
      </c>
      <c r="M43" s="1">
        <v>0</v>
      </c>
      <c r="N43" s="1">
        <v>0</v>
      </c>
      <c r="O43" s="1">
        <v>0</v>
      </c>
      <c r="P43" s="1">
        <v>0</v>
      </c>
      <c r="Q43" s="1">
        <v>0</v>
      </c>
      <c r="R43" s="1">
        <v>0</v>
      </c>
      <c r="S43" s="1">
        <v>0</v>
      </c>
      <c r="T43" s="1">
        <v>0</v>
      </c>
      <c r="U43" s="1">
        <v>0</v>
      </c>
      <c r="V43" s="1">
        <v>0</v>
      </c>
      <c r="W43" s="1">
        <v>0</v>
      </c>
      <c r="X43" s="1">
        <v>0</v>
      </c>
      <c r="Y43" s="1">
        <v>0</v>
      </c>
    </row>
    <row r="44" spans="1:25" s="4" customFormat="1" ht="15" outlineLevel="1" x14ac:dyDescent="0.25">
      <c r="A44" s="39">
        <f t="shared" si="9"/>
        <v>12</v>
      </c>
      <c r="B44" s="110" t="s">
        <v>80</v>
      </c>
      <c r="C44" s="1">
        <f t="shared" si="8"/>
        <v>2552093.58</v>
      </c>
      <c r="D44" s="1">
        <v>0</v>
      </c>
      <c r="E44" s="1">
        <f>'Форма 4'!F162+'Форма 4'!F163</f>
        <v>1783982.69</v>
      </c>
      <c r="F44" s="1">
        <v>0</v>
      </c>
      <c r="G44" s="1">
        <v>0</v>
      </c>
      <c r="H44" s="1">
        <v>0</v>
      </c>
      <c r="I44" s="1">
        <v>0</v>
      </c>
      <c r="J44" s="74">
        <v>0</v>
      </c>
      <c r="K44" s="1">
        <v>0</v>
      </c>
      <c r="L44" s="1">
        <v>0</v>
      </c>
      <c r="M44" s="1">
        <v>0</v>
      </c>
      <c r="N44" s="1">
        <v>0</v>
      </c>
      <c r="O44" s="1">
        <v>0</v>
      </c>
      <c r="P44" s="1">
        <v>0</v>
      </c>
      <c r="Q44" s="1">
        <v>0</v>
      </c>
      <c r="R44" s="1">
        <v>0</v>
      </c>
      <c r="S44" s="1">
        <v>0</v>
      </c>
      <c r="T44" s="1">
        <v>0</v>
      </c>
      <c r="U44" s="1">
        <v>0</v>
      </c>
      <c r="V44" s="1">
        <v>0</v>
      </c>
      <c r="W44" s="1">
        <v>0</v>
      </c>
      <c r="X44" s="1">
        <v>0</v>
      </c>
      <c r="Y44" s="1">
        <f>'Форма 4'!F164+'Форма 4'!F165</f>
        <v>768110.89</v>
      </c>
    </row>
    <row r="45" spans="1:25" s="4" customFormat="1" ht="15" outlineLevel="1" x14ac:dyDescent="0.25">
      <c r="A45" s="39">
        <f t="shared" si="9"/>
        <v>13</v>
      </c>
      <c r="B45" s="110" t="s">
        <v>395</v>
      </c>
      <c r="C45" s="1">
        <f t="shared" si="8"/>
        <v>6783871.54</v>
      </c>
      <c r="D45" s="1">
        <v>0</v>
      </c>
      <c r="E45" s="1">
        <v>0</v>
      </c>
      <c r="F45" s="1">
        <v>0</v>
      </c>
      <c r="G45" s="1">
        <v>0</v>
      </c>
      <c r="H45" s="1">
        <v>0</v>
      </c>
      <c r="I45" s="1">
        <v>0</v>
      </c>
      <c r="J45" s="74">
        <v>0</v>
      </c>
      <c r="K45" s="1">
        <v>0</v>
      </c>
      <c r="L45" s="1">
        <v>887.45</v>
      </c>
      <c r="M45" s="1">
        <f>'Форма 4'!F166</f>
        <v>6783871.54</v>
      </c>
      <c r="N45" s="1">
        <v>0</v>
      </c>
      <c r="O45" s="1">
        <v>0</v>
      </c>
      <c r="P45" s="1">
        <v>0</v>
      </c>
      <c r="Q45" s="1">
        <v>0</v>
      </c>
      <c r="R45" s="1">
        <v>0</v>
      </c>
      <c r="S45" s="1">
        <v>0</v>
      </c>
      <c r="T45" s="1">
        <v>0</v>
      </c>
      <c r="U45" s="1">
        <v>0</v>
      </c>
      <c r="V45" s="1">
        <v>0</v>
      </c>
      <c r="W45" s="1">
        <v>0</v>
      </c>
      <c r="X45" s="1">
        <v>0</v>
      </c>
      <c r="Y45" s="1">
        <v>0</v>
      </c>
    </row>
    <row r="46" spans="1:25" s="4" customFormat="1" ht="15" outlineLevel="1" x14ac:dyDescent="0.25">
      <c r="A46" s="39">
        <f t="shared" si="9"/>
        <v>14</v>
      </c>
      <c r="B46" s="110" t="s">
        <v>81</v>
      </c>
      <c r="C46" s="1">
        <f t="shared" si="8"/>
        <v>1273105.2</v>
      </c>
      <c r="D46" s="1">
        <v>0</v>
      </c>
      <c r="E46" s="1">
        <f>'Форма 4'!F169</f>
        <v>1273105.2</v>
      </c>
      <c r="F46" s="1">
        <v>0</v>
      </c>
      <c r="G46" s="1">
        <v>0</v>
      </c>
      <c r="H46" s="1">
        <v>0</v>
      </c>
      <c r="I46" s="1">
        <v>0</v>
      </c>
      <c r="J46" s="74">
        <v>0</v>
      </c>
      <c r="K46" s="1">
        <v>0</v>
      </c>
      <c r="L46" s="1">
        <v>0</v>
      </c>
      <c r="M46" s="1">
        <v>0</v>
      </c>
      <c r="N46" s="1">
        <v>0</v>
      </c>
      <c r="O46" s="1">
        <v>0</v>
      </c>
      <c r="P46" s="1">
        <v>0</v>
      </c>
      <c r="Q46" s="1">
        <v>0</v>
      </c>
      <c r="R46" s="1">
        <v>0</v>
      </c>
      <c r="S46" s="1">
        <v>0</v>
      </c>
      <c r="T46" s="1">
        <v>0</v>
      </c>
      <c r="U46" s="1">
        <v>0</v>
      </c>
      <c r="V46" s="1">
        <v>0</v>
      </c>
      <c r="W46" s="1">
        <v>0</v>
      </c>
      <c r="X46" s="1">
        <v>0</v>
      </c>
      <c r="Y46" s="1">
        <v>0</v>
      </c>
    </row>
    <row r="47" spans="1:25" s="4" customFormat="1" ht="15" outlineLevel="1" x14ac:dyDescent="0.25">
      <c r="A47" s="39">
        <f t="shared" si="9"/>
        <v>15</v>
      </c>
      <c r="B47" s="19" t="s">
        <v>537</v>
      </c>
      <c r="C47" s="1">
        <f t="shared" si="8"/>
        <v>401231</v>
      </c>
      <c r="D47" s="1">
        <v>0</v>
      </c>
      <c r="E47" s="1">
        <f>'Форма 4'!F173+'Форма 4'!F174</f>
        <v>239012.23</v>
      </c>
      <c r="F47" s="1">
        <v>0</v>
      </c>
      <c r="G47" s="1">
        <f>'Форма 4'!F175+'Форма 4'!F176</f>
        <v>90795.16</v>
      </c>
      <c r="H47" s="1">
        <f>'Форма 4'!F177+'Форма 4'!F178</f>
        <v>71423.61</v>
      </c>
      <c r="I47" s="1">
        <v>0</v>
      </c>
      <c r="J47" s="74">
        <v>0</v>
      </c>
      <c r="K47" s="1">
        <v>0</v>
      </c>
      <c r="L47" s="1">
        <v>0</v>
      </c>
      <c r="M47" s="1">
        <v>0</v>
      </c>
      <c r="N47" s="1">
        <v>0</v>
      </c>
      <c r="O47" s="1">
        <v>0</v>
      </c>
      <c r="P47" s="1">
        <v>0</v>
      </c>
      <c r="Q47" s="1">
        <v>0</v>
      </c>
      <c r="R47" s="1">
        <v>0</v>
      </c>
      <c r="S47" s="1">
        <v>0</v>
      </c>
      <c r="T47" s="1">
        <v>0</v>
      </c>
      <c r="U47" s="1">
        <v>0</v>
      </c>
      <c r="V47" s="1">
        <v>0</v>
      </c>
      <c r="W47" s="1">
        <v>0</v>
      </c>
      <c r="X47" s="1">
        <v>0</v>
      </c>
      <c r="Y47" s="1">
        <v>0</v>
      </c>
    </row>
    <row r="48" spans="1:25" s="4" customFormat="1" ht="15" outlineLevel="1" x14ac:dyDescent="0.25">
      <c r="A48" s="39">
        <f t="shared" si="9"/>
        <v>16</v>
      </c>
      <c r="B48" s="110" t="s">
        <v>82</v>
      </c>
      <c r="C48" s="1">
        <f t="shared" si="8"/>
        <v>8026635.1500000004</v>
      </c>
      <c r="D48" s="1">
        <v>0</v>
      </c>
      <c r="E48" s="1">
        <v>0</v>
      </c>
      <c r="F48" s="1">
        <v>0</v>
      </c>
      <c r="G48" s="1">
        <v>0</v>
      </c>
      <c r="H48" s="1">
        <v>0</v>
      </c>
      <c r="I48" s="1">
        <v>0</v>
      </c>
      <c r="J48" s="74">
        <v>0</v>
      </c>
      <c r="K48" s="1">
        <v>0</v>
      </c>
      <c r="L48" s="1">
        <v>2057</v>
      </c>
      <c r="M48" s="1">
        <f>'Форма 4'!F179</f>
        <v>8026635.1500000004</v>
      </c>
      <c r="N48" s="1">
        <v>0</v>
      </c>
      <c r="O48" s="1">
        <v>0</v>
      </c>
      <c r="P48" s="1">
        <v>0</v>
      </c>
      <c r="Q48" s="1">
        <v>0</v>
      </c>
      <c r="R48" s="1">
        <v>0</v>
      </c>
      <c r="S48" s="1">
        <v>0</v>
      </c>
      <c r="T48" s="1">
        <v>0</v>
      </c>
      <c r="U48" s="1">
        <v>0</v>
      </c>
      <c r="V48" s="1">
        <v>0</v>
      </c>
      <c r="W48" s="1">
        <v>0</v>
      </c>
      <c r="X48" s="1">
        <v>0</v>
      </c>
      <c r="Y48" s="1">
        <v>0</v>
      </c>
    </row>
    <row r="49" spans="1:25" s="4" customFormat="1" ht="15" outlineLevel="1" x14ac:dyDescent="0.25">
      <c r="A49" s="39">
        <f t="shared" si="9"/>
        <v>17</v>
      </c>
      <c r="B49" s="191" t="s">
        <v>83</v>
      </c>
      <c r="C49" s="1">
        <f t="shared" si="8"/>
        <v>3319611</v>
      </c>
      <c r="D49" s="1">
        <v>0</v>
      </c>
      <c r="E49" s="1">
        <v>0</v>
      </c>
      <c r="F49" s="1">
        <v>0</v>
      </c>
      <c r="G49" s="1">
        <v>0</v>
      </c>
      <c r="H49" s="1">
        <v>0</v>
      </c>
      <c r="I49" s="1">
        <v>0</v>
      </c>
      <c r="J49" s="74">
        <v>0</v>
      </c>
      <c r="K49" s="1">
        <v>0</v>
      </c>
      <c r="L49" s="1">
        <v>1985</v>
      </c>
      <c r="M49" s="1">
        <f>'Форма 4'!F182</f>
        <v>3319611</v>
      </c>
      <c r="N49" s="1">
        <v>0</v>
      </c>
      <c r="O49" s="1">
        <v>0</v>
      </c>
      <c r="P49" s="1">
        <v>0</v>
      </c>
      <c r="Q49" s="1">
        <v>0</v>
      </c>
      <c r="R49" s="1">
        <v>0</v>
      </c>
      <c r="S49" s="1">
        <v>0</v>
      </c>
      <c r="T49" s="1">
        <v>0</v>
      </c>
      <c r="U49" s="1">
        <v>0</v>
      </c>
      <c r="V49" s="1">
        <v>0</v>
      </c>
      <c r="W49" s="1">
        <v>0</v>
      </c>
      <c r="X49" s="1">
        <v>0</v>
      </c>
      <c r="Y49" s="1">
        <v>0</v>
      </c>
    </row>
    <row r="50" spans="1:25" s="4" customFormat="1" ht="15" outlineLevel="1" x14ac:dyDescent="0.25">
      <c r="A50" s="39">
        <f t="shared" si="9"/>
        <v>18</v>
      </c>
      <c r="B50" s="19" t="s">
        <v>560</v>
      </c>
      <c r="C50" s="1">
        <f t="shared" si="8"/>
        <v>9791408.0500000007</v>
      </c>
      <c r="D50" s="1">
        <v>0</v>
      </c>
      <c r="E50" s="1">
        <v>0</v>
      </c>
      <c r="F50" s="1">
        <v>0</v>
      </c>
      <c r="G50" s="1">
        <v>0</v>
      </c>
      <c r="H50" s="1">
        <v>0</v>
      </c>
      <c r="I50" s="1">
        <v>0</v>
      </c>
      <c r="J50" s="74">
        <v>6</v>
      </c>
      <c r="K50" s="1">
        <f>'Форма 4'!F185</f>
        <v>9791408.0500000007</v>
      </c>
      <c r="L50" s="1">
        <v>0</v>
      </c>
      <c r="M50" s="1">
        <v>0</v>
      </c>
      <c r="N50" s="1">
        <v>0</v>
      </c>
      <c r="O50" s="1">
        <v>0</v>
      </c>
      <c r="P50" s="1">
        <v>0</v>
      </c>
      <c r="Q50" s="1">
        <v>0</v>
      </c>
      <c r="R50" s="1">
        <v>0</v>
      </c>
      <c r="S50" s="1">
        <v>0</v>
      </c>
      <c r="T50" s="1">
        <v>0</v>
      </c>
      <c r="U50" s="1">
        <v>0</v>
      </c>
      <c r="V50" s="1">
        <v>0</v>
      </c>
      <c r="W50" s="1">
        <v>0</v>
      </c>
      <c r="X50" s="1">
        <v>0</v>
      </c>
      <c r="Y50" s="1">
        <v>0</v>
      </c>
    </row>
    <row r="51" spans="1:25" s="4" customFormat="1" ht="15" outlineLevel="1" x14ac:dyDescent="0.25">
      <c r="A51" s="39">
        <f t="shared" si="9"/>
        <v>19</v>
      </c>
      <c r="B51" s="19" t="s">
        <v>854</v>
      </c>
      <c r="C51" s="1">
        <f>D51+E51+F51+G51+H51+I51+K51+M51+O51+Q51+S51+U51+W51+X51+Y51</f>
        <v>10472352</v>
      </c>
      <c r="D51" s="1">
        <v>0</v>
      </c>
      <c r="E51" s="1">
        <v>0</v>
      </c>
      <c r="F51" s="1">
        <v>0</v>
      </c>
      <c r="G51" s="1">
        <v>0</v>
      </c>
      <c r="H51" s="1">
        <v>0</v>
      </c>
      <c r="I51" s="1">
        <v>0</v>
      </c>
      <c r="J51" s="74">
        <v>6</v>
      </c>
      <c r="K51" s="1">
        <f>'Форма 4'!F204</f>
        <v>10472352</v>
      </c>
      <c r="L51" s="1">
        <v>0</v>
      </c>
      <c r="M51" s="1">
        <v>0</v>
      </c>
      <c r="N51" s="1">
        <v>0</v>
      </c>
      <c r="O51" s="1">
        <v>0</v>
      </c>
      <c r="P51" s="1">
        <v>0</v>
      </c>
      <c r="Q51" s="1">
        <v>0</v>
      </c>
      <c r="R51" s="1">
        <v>0</v>
      </c>
      <c r="S51" s="1">
        <v>0</v>
      </c>
      <c r="T51" s="1">
        <v>0</v>
      </c>
      <c r="U51" s="1">
        <v>0</v>
      </c>
      <c r="V51" s="1">
        <v>0</v>
      </c>
      <c r="W51" s="1">
        <v>0</v>
      </c>
      <c r="X51" s="1">
        <v>0</v>
      </c>
      <c r="Y51" s="1">
        <v>0</v>
      </c>
    </row>
    <row r="52" spans="1:25" s="4" customFormat="1" ht="15" outlineLevel="1" x14ac:dyDescent="0.25">
      <c r="A52" s="39">
        <f t="shared" si="9"/>
        <v>20</v>
      </c>
      <c r="B52" s="19" t="s">
        <v>541</v>
      </c>
      <c r="C52" s="1">
        <f>D52+E52+F52+G52+H52+I52+K52+M52+O52+Q52+S52+U52+W52+X52+Y52</f>
        <v>208256.4</v>
      </c>
      <c r="D52" s="1">
        <v>0</v>
      </c>
      <c r="E52" s="1">
        <v>0</v>
      </c>
      <c r="F52" s="1">
        <v>0</v>
      </c>
      <c r="G52" s="1">
        <v>0</v>
      </c>
      <c r="H52" s="1">
        <v>0</v>
      </c>
      <c r="I52" s="1">
        <v>0</v>
      </c>
      <c r="J52" s="74">
        <v>0</v>
      </c>
      <c r="K52" s="1">
        <v>0</v>
      </c>
      <c r="L52" s="1">
        <v>0</v>
      </c>
      <c r="M52" s="1">
        <v>0</v>
      </c>
      <c r="N52" s="1">
        <v>0</v>
      </c>
      <c r="O52" s="1">
        <v>0</v>
      </c>
      <c r="P52" s="1">
        <v>3494.5</v>
      </c>
      <c r="Q52" s="1">
        <f>'Форма 4'!F217</f>
        <v>208256.4</v>
      </c>
      <c r="R52" s="1">
        <v>0</v>
      </c>
      <c r="S52" s="1">
        <v>0</v>
      </c>
      <c r="T52" s="1">
        <v>0</v>
      </c>
      <c r="U52" s="1">
        <v>0</v>
      </c>
      <c r="V52" s="1">
        <v>0</v>
      </c>
      <c r="W52" s="1">
        <v>0</v>
      </c>
      <c r="X52" s="1">
        <v>0</v>
      </c>
      <c r="Y52" s="1">
        <v>0</v>
      </c>
    </row>
    <row r="53" spans="1:25" s="4" customFormat="1" ht="15" outlineLevel="1" x14ac:dyDescent="0.25">
      <c r="A53" s="39">
        <f t="shared" si="9"/>
        <v>21</v>
      </c>
      <c r="B53" s="110" t="s">
        <v>84</v>
      </c>
      <c r="C53" s="1">
        <f t="shared" si="8"/>
        <v>2642858.5</v>
      </c>
      <c r="D53" s="1">
        <v>0</v>
      </c>
      <c r="E53" s="1">
        <v>0</v>
      </c>
      <c r="F53" s="1">
        <v>0</v>
      </c>
      <c r="G53" s="1">
        <v>0</v>
      </c>
      <c r="H53" s="1">
        <v>0</v>
      </c>
      <c r="I53" s="1">
        <v>0</v>
      </c>
      <c r="J53" s="74">
        <v>0</v>
      </c>
      <c r="K53" s="1">
        <v>0</v>
      </c>
      <c r="L53" s="1">
        <v>534</v>
      </c>
      <c r="M53" s="1">
        <f>'Форма 4'!F220</f>
        <v>2642858.5</v>
      </c>
      <c r="N53" s="1">
        <v>0</v>
      </c>
      <c r="O53" s="1">
        <v>0</v>
      </c>
      <c r="P53" s="1">
        <v>0</v>
      </c>
      <c r="Q53" s="1">
        <v>0</v>
      </c>
      <c r="R53" s="1">
        <v>0</v>
      </c>
      <c r="S53" s="1">
        <v>0</v>
      </c>
      <c r="T53" s="1">
        <v>0</v>
      </c>
      <c r="U53" s="1">
        <v>0</v>
      </c>
      <c r="V53" s="1">
        <v>0</v>
      </c>
      <c r="W53" s="1">
        <v>0</v>
      </c>
      <c r="X53" s="1">
        <v>0</v>
      </c>
      <c r="Y53" s="1">
        <v>0</v>
      </c>
    </row>
    <row r="54" spans="1:25" s="4" customFormat="1" ht="15" outlineLevel="1" x14ac:dyDescent="0.25">
      <c r="A54" s="39">
        <f t="shared" si="9"/>
        <v>22</v>
      </c>
      <c r="B54" s="19" t="s">
        <v>542</v>
      </c>
      <c r="C54" s="1">
        <f t="shared" si="8"/>
        <v>208083.6</v>
      </c>
      <c r="D54" s="1">
        <v>0</v>
      </c>
      <c r="E54" s="1">
        <v>0</v>
      </c>
      <c r="F54" s="1">
        <v>0</v>
      </c>
      <c r="G54" s="1">
        <v>0</v>
      </c>
      <c r="H54" s="1">
        <v>0</v>
      </c>
      <c r="I54" s="1">
        <v>0</v>
      </c>
      <c r="J54" s="74">
        <v>0</v>
      </c>
      <c r="K54" s="1">
        <v>0</v>
      </c>
      <c r="L54" s="1">
        <v>0</v>
      </c>
      <c r="M54" s="1">
        <v>0</v>
      </c>
      <c r="N54" s="1">
        <v>0</v>
      </c>
      <c r="O54" s="1">
        <v>0</v>
      </c>
      <c r="P54" s="1">
        <v>2546</v>
      </c>
      <c r="Q54" s="1">
        <f>'Форма 4'!F223</f>
        <v>208083.6</v>
      </c>
      <c r="R54" s="1">
        <v>0</v>
      </c>
      <c r="S54" s="1">
        <v>0</v>
      </c>
      <c r="T54" s="1">
        <v>0</v>
      </c>
      <c r="U54" s="1">
        <v>0</v>
      </c>
      <c r="V54" s="1">
        <v>0</v>
      </c>
      <c r="W54" s="1">
        <v>0</v>
      </c>
      <c r="X54" s="1">
        <v>0</v>
      </c>
      <c r="Y54" s="1">
        <v>0</v>
      </c>
    </row>
    <row r="55" spans="1:25" s="4" customFormat="1" ht="15" outlineLevel="1" x14ac:dyDescent="0.25">
      <c r="A55" s="39">
        <f t="shared" si="9"/>
        <v>23</v>
      </c>
      <c r="B55" s="110" t="s">
        <v>85</v>
      </c>
      <c r="C55" s="1">
        <f t="shared" si="8"/>
        <v>2889196.05</v>
      </c>
      <c r="D55" s="1">
        <v>0</v>
      </c>
      <c r="E55" s="1">
        <v>0</v>
      </c>
      <c r="F55" s="1">
        <v>0</v>
      </c>
      <c r="G55" s="1">
        <v>0</v>
      </c>
      <c r="H55" s="1">
        <v>0</v>
      </c>
      <c r="I55" s="1">
        <v>0</v>
      </c>
      <c r="J55" s="74">
        <v>0</v>
      </c>
      <c r="K55" s="1">
        <v>0</v>
      </c>
      <c r="L55" s="1">
        <v>470.82</v>
      </c>
      <c r="M55" s="1">
        <f>'Форма 4'!F226</f>
        <v>2889196.05</v>
      </c>
      <c r="N55" s="1">
        <v>0</v>
      </c>
      <c r="O55" s="1">
        <v>0</v>
      </c>
      <c r="P55" s="1">
        <v>0</v>
      </c>
      <c r="Q55" s="1">
        <v>0</v>
      </c>
      <c r="R55" s="1">
        <v>0</v>
      </c>
      <c r="S55" s="1">
        <v>0</v>
      </c>
      <c r="T55" s="1">
        <v>0</v>
      </c>
      <c r="U55" s="1">
        <v>0</v>
      </c>
      <c r="V55" s="1">
        <v>0</v>
      </c>
      <c r="W55" s="1">
        <v>0</v>
      </c>
      <c r="X55" s="1">
        <v>0</v>
      </c>
      <c r="Y55" s="1">
        <v>0</v>
      </c>
    </row>
    <row r="56" spans="1:25" s="4" customFormat="1" ht="15" outlineLevel="1" x14ac:dyDescent="0.25">
      <c r="A56" s="39">
        <f t="shared" si="9"/>
        <v>24</v>
      </c>
      <c r="B56" s="191" t="s">
        <v>86</v>
      </c>
      <c r="C56" s="1">
        <f t="shared" si="8"/>
        <v>3279902.91</v>
      </c>
      <c r="D56" s="1">
        <v>0</v>
      </c>
      <c r="E56" s="1">
        <v>0</v>
      </c>
      <c r="F56" s="1">
        <v>0</v>
      </c>
      <c r="G56" s="1">
        <v>0</v>
      </c>
      <c r="H56" s="1">
        <v>0</v>
      </c>
      <c r="I56" s="1">
        <v>0</v>
      </c>
      <c r="J56" s="74">
        <v>0</v>
      </c>
      <c r="K56" s="1">
        <v>0</v>
      </c>
      <c r="L56" s="1">
        <v>617.79999999999995</v>
      </c>
      <c r="M56" s="1">
        <f>'Форма 4'!F229</f>
        <v>3279902.91</v>
      </c>
      <c r="N56" s="1">
        <v>0</v>
      </c>
      <c r="O56" s="1">
        <v>0</v>
      </c>
      <c r="P56" s="1">
        <v>0</v>
      </c>
      <c r="Q56" s="1">
        <v>0</v>
      </c>
      <c r="R56" s="1">
        <v>0</v>
      </c>
      <c r="S56" s="1">
        <v>0</v>
      </c>
      <c r="T56" s="1">
        <v>0</v>
      </c>
      <c r="U56" s="1">
        <v>0</v>
      </c>
      <c r="V56" s="1">
        <v>0</v>
      </c>
      <c r="W56" s="1">
        <v>0</v>
      </c>
      <c r="X56" s="1">
        <v>0</v>
      </c>
      <c r="Y56" s="1">
        <v>0</v>
      </c>
    </row>
    <row r="57" spans="1:25" s="4" customFormat="1" ht="15" outlineLevel="1" x14ac:dyDescent="0.25">
      <c r="A57" s="39">
        <f t="shared" si="9"/>
        <v>25</v>
      </c>
      <c r="B57" s="19" t="s">
        <v>543</v>
      </c>
      <c r="C57" s="1">
        <f>D57+E57+F57+G57+H57+I57+K57+M57+O57+Q57+S57+U57+W57+X57+Y57</f>
        <v>125815.03</v>
      </c>
      <c r="D57" s="1">
        <v>0</v>
      </c>
      <c r="E57" s="1">
        <v>0</v>
      </c>
      <c r="F57" s="1">
        <v>0</v>
      </c>
      <c r="G57" s="1">
        <v>0</v>
      </c>
      <c r="H57" s="1">
        <v>0</v>
      </c>
      <c r="I57" s="1">
        <v>0</v>
      </c>
      <c r="J57" s="74">
        <v>0</v>
      </c>
      <c r="K57" s="1">
        <v>0</v>
      </c>
      <c r="L57" s="1">
        <v>992</v>
      </c>
      <c r="M57" s="1">
        <f>'Форма 4'!F232</f>
        <v>125815.03</v>
      </c>
      <c r="N57" s="1">
        <v>0</v>
      </c>
      <c r="O57" s="1">
        <v>0</v>
      </c>
      <c r="P57" s="1">
        <v>0</v>
      </c>
      <c r="Q57" s="1">
        <v>0</v>
      </c>
      <c r="R57" s="1">
        <v>0</v>
      </c>
      <c r="S57" s="1">
        <v>0</v>
      </c>
      <c r="T57" s="1">
        <v>0</v>
      </c>
      <c r="U57" s="1">
        <v>0</v>
      </c>
      <c r="V57" s="1">
        <v>0</v>
      </c>
      <c r="W57" s="1">
        <v>0</v>
      </c>
      <c r="X57" s="1">
        <v>0</v>
      </c>
      <c r="Y57" s="1">
        <v>0</v>
      </c>
    </row>
    <row r="58" spans="1:25" s="4" customFormat="1" ht="15" outlineLevel="1" x14ac:dyDescent="0.25">
      <c r="A58" s="39">
        <f t="shared" si="9"/>
        <v>26</v>
      </c>
      <c r="B58" s="110" t="s">
        <v>87</v>
      </c>
      <c r="C58" s="1">
        <f t="shared" si="8"/>
        <v>5025259.7300000004</v>
      </c>
      <c r="D58" s="1">
        <v>0</v>
      </c>
      <c r="E58" s="1">
        <v>0</v>
      </c>
      <c r="F58" s="1">
        <v>0</v>
      </c>
      <c r="G58" s="1">
        <v>0</v>
      </c>
      <c r="H58" s="1">
        <v>0</v>
      </c>
      <c r="I58" s="1">
        <v>0</v>
      </c>
      <c r="J58" s="74">
        <v>0</v>
      </c>
      <c r="K58" s="1">
        <v>0</v>
      </c>
      <c r="L58" s="1">
        <v>885</v>
      </c>
      <c r="M58" s="1">
        <f>'Форма 4'!F235</f>
        <v>5025259.7300000004</v>
      </c>
      <c r="N58" s="1">
        <v>0</v>
      </c>
      <c r="O58" s="1">
        <v>0</v>
      </c>
      <c r="P58" s="1">
        <v>0</v>
      </c>
      <c r="Q58" s="1">
        <v>0</v>
      </c>
      <c r="R58" s="1">
        <v>0</v>
      </c>
      <c r="S58" s="1">
        <v>0</v>
      </c>
      <c r="T58" s="1">
        <v>0</v>
      </c>
      <c r="U58" s="1">
        <v>0</v>
      </c>
      <c r="V58" s="1">
        <v>0</v>
      </c>
      <c r="W58" s="1">
        <v>0</v>
      </c>
      <c r="X58" s="1">
        <v>0</v>
      </c>
      <c r="Y58" s="1">
        <v>0</v>
      </c>
    </row>
    <row r="59" spans="1:25" s="4" customFormat="1" ht="15" outlineLevel="1" x14ac:dyDescent="0.25">
      <c r="A59" s="39">
        <f t="shared" si="9"/>
        <v>27</v>
      </c>
      <c r="B59" s="19" t="s">
        <v>544</v>
      </c>
      <c r="C59" s="1">
        <f t="shared" si="8"/>
        <v>308444.15999999997</v>
      </c>
      <c r="D59" s="1">
        <v>0</v>
      </c>
      <c r="E59" s="1">
        <v>0</v>
      </c>
      <c r="F59" s="1">
        <v>0</v>
      </c>
      <c r="G59" s="1">
        <v>0</v>
      </c>
      <c r="H59" s="1">
        <v>0</v>
      </c>
      <c r="I59" s="1">
        <v>0</v>
      </c>
      <c r="J59" s="74">
        <v>0</v>
      </c>
      <c r="K59" s="1">
        <v>0</v>
      </c>
      <c r="L59" s="1">
        <v>1336.6</v>
      </c>
      <c r="M59" s="1">
        <f>'Форма 4'!F238</f>
        <v>308444.15999999997</v>
      </c>
      <c r="N59" s="1">
        <v>0</v>
      </c>
      <c r="O59" s="1">
        <v>0</v>
      </c>
      <c r="P59" s="1">
        <v>0</v>
      </c>
      <c r="Q59" s="1">
        <v>0</v>
      </c>
      <c r="R59" s="1">
        <v>0</v>
      </c>
      <c r="S59" s="1">
        <v>0</v>
      </c>
      <c r="T59" s="1">
        <v>0</v>
      </c>
      <c r="U59" s="1">
        <v>0</v>
      </c>
      <c r="V59" s="1">
        <v>0</v>
      </c>
      <c r="W59" s="1">
        <v>0</v>
      </c>
      <c r="X59" s="1">
        <v>0</v>
      </c>
      <c r="Y59" s="1">
        <v>0</v>
      </c>
    </row>
    <row r="60" spans="1:25" s="4" customFormat="1" ht="15" outlineLevel="1" x14ac:dyDescent="0.25">
      <c r="A60" s="39">
        <f t="shared" si="9"/>
        <v>28</v>
      </c>
      <c r="B60" s="19" t="s">
        <v>545</v>
      </c>
      <c r="C60" s="1">
        <f>D60+E60+F60+G60+H60+I60+K60+M60+O60+Q60+S60+U60+W60+X60+Y60</f>
        <v>313406.71999999997</v>
      </c>
      <c r="D60" s="1">
        <v>0</v>
      </c>
      <c r="E60" s="1">
        <v>0</v>
      </c>
      <c r="F60" s="1">
        <v>0</v>
      </c>
      <c r="G60" s="1">
        <v>0</v>
      </c>
      <c r="H60" s="1">
        <v>0</v>
      </c>
      <c r="I60" s="1">
        <v>0</v>
      </c>
      <c r="J60" s="74">
        <v>0</v>
      </c>
      <c r="K60" s="1">
        <v>0</v>
      </c>
      <c r="L60" s="1">
        <v>1338.6</v>
      </c>
      <c r="M60" s="1">
        <f>'Форма 4'!F241</f>
        <v>313406.71999999997</v>
      </c>
      <c r="N60" s="1">
        <v>0</v>
      </c>
      <c r="O60" s="1">
        <v>0</v>
      </c>
      <c r="P60" s="1">
        <v>0</v>
      </c>
      <c r="Q60" s="1">
        <v>0</v>
      </c>
      <c r="R60" s="1">
        <v>0</v>
      </c>
      <c r="S60" s="1">
        <v>0</v>
      </c>
      <c r="T60" s="1">
        <v>0</v>
      </c>
      <c r="U60" s="1">
        <v>0</v>
      </c>
      <c r="V60" s="1">
        <v>0</v>
      </c>
      <c r="W60" s="1">
        <v>0</v>
      </c>
      <c r="X60" s="1">
        <v>0</v>
      </c>
      <c r="Y60" s="1">
        <v>0</v>
      </c>
    </row>
    <row r="61" spans="1:25" s="4" customFormat="1" ht="15" outlineLevel="1" x14ac:dyDescent="0.25">
      <c r="A61" s="39">
        <f t="shared" si="9"/>
        <v>29</v>
      </c>
      <c r="B61" s="19" t="s">
        <v>855</v>
      </c>
      <c r="C61" s="1">
        <f>D61+E61+F61+G61+H61+I61+K61+M61+O61+Q61+S61+U61+W61+X61+Y61</f>
        <v>8726960</v>
      </c>
      <c r="D61" s="1">
        <v>0</v>
      </c>
      <c r="E61" s="1">
        <v>0</v>
      </c>
      <c r="F61" s="1">
        <v>0</v>
      </c>
      <c r="G61" s="1">
        <v>0</v>
      </c>
      <c r="H61" s="1">
        <v>0</v>
      </c>
      <c r="I61" s="1">
        <v>0</v>
      </c>
      <c r="J61" s="74">
        <v>5</v>
      </c>
      <c r="K61" s="1">
        <f>'Форма 4'!F244</f>
        <v>8726960</v>
      </c>
      <c r="L61" s="1">
        <v>0</v>
      </c>
      <c r="M61" s="1">
        <v>0</v>
      </c>
      <c r="N61" s="1">
        <v>0</v>
      </c>
      <c r="O61" s="1">
        <v>0</v>
      </c>
      <c r="P61" s="1">
        <v>0</v>
      </c>
      <c r="Q61" s="1">
        <v>0</v>
      </c>
      <c r="R61" s="1">
        <v>0</v>
      </c>
      <c r="S61" s="1">
        <v>0</v>
      </c>
      <c r="T61" s="1">
        <v>0</v>
      </c>
      <c r="U61" s="1">
        <v>0</v>
      </c>
      <c r="V61" s="1">
        <v>0</v>
      </c>
      <c r="W61" s="1">
        <v>0</v>
      </c>
      <c r="X61" s="1">
        <v>0</v>
      </c>
      <c r="Y61" s="1">
        <v>0</v>
      </c>
    </row>
    <row r="62" spans="1:25" s="4" customFormat="1" ht="15" outlineLevel="1" x14ac:dyDescent="0.25">
      <c r="A62" s="39">
        <f t="shared" si="9"/>
        <v>30</v>
      </c>
      <c r="B62" s="19" t="s">
        <v>546</v>
      </c>
      <c r="C62" s="1">
        <f>D62+E62+F62+G62+H62+I62+K62+M62+O62+Q62+S62+U62+W62+X62+Y62</f>
        <v>7605536.8399999999</v>
      </c>
      <c r="D62" s="1">
        <v>0</v>
      </c>
      <c r="E62" s="1">
        <v>0</v>
      </c>
      <c r="F62" s="1">
        <v>0</v>
      </c>
      <c r="G62" s="1">
        <v>0</v>
      </c>
      <c r="H62" s="1">
        <v>0</v>
      </c>
      <c r="I62" s="1">
        <v>0</v>
      </c>
      <c r="J62" s="74">
        <v>0</v>
      </c>
      <c r="K62" s="1">
        <v>0</v>
      </c>
      <c r="L62" s="1">
        <v>981</v>
      </c>
      <c r="M62" s="1">
        <f>'Форма 4'!F255</f>
        <v>7605536.8399999999</v>
      </c>
      <c r="N62" s="1">
        <v>0</v>
      </c>
      <c r="O62" s="1">
        <v>0</v>
      </c>
      <c r="P62" s="1">
        <v>0</v>
      </c>
      <c r="Q62" s="1">
        <v>0</v>
      </c>
      <c r="R62" s="1">
        <v>0</v>
      </c>
      <c r="S62" s="1">
        <v>0</v>
      </c>
      <c r="T62" s="1">
        <v>0</v>
      </c>
      <c r="U62" s="1">
        <v>0</v>
      </c>
      <c r="V62" s="1">
        <v>0</v>
      </c>
      <c r="W62" s="1">
        <v>0</v>
      </c>
      <c r="X62" s="1">
        <v>0</v>
      </c>
      <c r="Y62" s="1">
        <v>0</v>
      </c>
    </row>
    <row r="63" spans="1:25" s="4" customFormat="1" ht="15" outlineLevel="1" x14ac:dyDescent="0.25">
      <c r="A63" s="39">
        <f t="shared" si="9"/>
        <v>31</v>
      </c>
      <c r="B63" s="191" t="s">
        <v>88</v>
      </c>
      <c r="C63" s="1">
        <f t="shared" si="8"/>
        <v>3086800.55</v>
      </c>
      <c r="D63" s="1">
        <v>0</v>
      </c>
      <c r="E63" s="1">
        <v>0</v>
      </c>
      <c r="F63" s="1">
        <v>0</v>
      </c>
      <c r="G63" s="1">
        <v>0</v>
      </c>
      <c r="H63" s="1">
        <v>0</v>
      </c>
      <c r="I63" s="1">
        <v>0</v>
      </c>
      <c r="J63" s="74">
        <v>0</v>
      </c>
      <c r="K63" s="1">
        <v>0</v>
      </c>
      <c r="L63" s="1">
        <v>476</v>
      </c>
      <c r="M63" s="1">
        <f>'Форма 4'!F260</f>
        <v>3086800.55</v>
      </c>
      <c r="N63" s="1">
        <v>0</v>
      </c>
      <c r="O63" s="1">
        <v>0</v>
      </c>
      <c r="P63" s="1">
        <v>0</v>
      </c>
      <c r="Q63" s="1">
        <v>0</v>
      </c>
      <c r="R63" s="1">
        <v>0</v>
      </c>
      <c r="S63" s="1">
        <v>0</v>
      </c>
      <c r="T63" s="1">
        <v>0</v>
      </c>
      <c r="U63" s="1">
        <v>0</v>
      </c>
      <c r="V63" s="1">
        <v>0</v>
      </c>
      <c r="W63" s="1">
        <v>0</v>
      </c>
      <c r="X63" s="1">
        <v>0</v>
      </c>
      <c r="Y63" s="1">
        <v>0</v>
      </c>
    </row>
    <row r="64" spans="1:25" s="4" customFormat="1" ht="15" outlineLevel="1" x14ac:dyDescent="0.25">
      <c r="A64" s="39">
        <f t="shared" si="9"/>
        <v>32</v>
      </c>
      <c r="B64" s="19" t="s">
        <v>547</v>
      </c>
      <c r="C64" s="1">
        <f>D64+E64+F64+G64+H64+I64+K64+M64+O64+Q64+S64+U64+W64+X64+Y64</f>
        <v>8158816.54</v>
      </c>
      <c r="D64" s="1">
        <v>0</v>
      </c>
      <c r="E64" s="1">
        <v>0</v>
      </c>
      <c r="F64" s="1">
        <v>0</v>
      </c>
      <c r="G64" s="1">
        <v>0</v>
      </c>
      <c r="H64" s="1">
        <v>0</v>
      </c>
      <c r="I64" s="1">
        <v>0</v>
      </c>
      <c r="J64" s="74">
        <v>5</v>
      </c>
      <c r="K64" s="1">
        <f>'Форма 4'!F263</f>
        <v>8158816.54</v>
      </c>
      <c r="L64" s="1">
        <v>0</v>
      </c>
      <c r="M64" s="1">
        <v>0</v>
      </c>
      <c r="N64" s="1">
        <v>0</v>
      </c>
      <c r="O64" s="1">
        <v>0</v>
      </c>
      <c r="P64" s="1">
        <v>0</v>
      </c>
      <c r="Q64" s="1">
        <v>0</v>
      </c>
      <c r="R64" s="1">
        <v>0</v>
      </c>
      <c r="S64" s="1">
        <v>0</v>
      </c>
      <c r="T64" s="1">
        <v>0</v>
      </c>
      <c r="U64" s="1">
        <v>0</v>
      </c>
      <c r="V64" s="1">
        <v>0</v>
      </c>
      <c r="W64" s="1">
        <v>0</v>
      </c>
      <c r="X64" s="1">
        <v>0</v>
      </c>
      <c r="Y64" s="1">
        <v>0</v>
      </c>
    </row>
    <row r="65" spans="1:26" s="4" customFormat="1" ht="15" outlineLevel="1" x14ac:dyDescent="0.25">
      <c r="A65" s="39">
        <f t="shared" si="9"/>
        <v>33</v>
      </c>
      <c r="B65" s="19" t="s">
        <v>548</v>
      </c>
      <c r="C65" s="1">
        <f>D65+E65+F65+G65+H65+I65+K65+M65+O65+Q65+S65+U65+W65+X65+Y65</f>
        <v>1534659.59</v>
      </c>
      <c r="D65" s="1">
        <v>0</v>
      </c>
      <c r="E65" s="1">
        <v>0</v>
      </c>
      <c r="F65" s="1">
        <v>0</v>
      </c>
      <c r="G65" s="1">
        <v>0</v>
      </c>
      <c r="H65" s="1">
        <v>0</v>
      </c>
      <c r="I65" s="1">
        <v>0</v>
      </c>
      <c r="J65" s="74">
        <v>1</v>
      </c>
      <c r="K65" s="1">
        <f>'Форма 4'!F279</f>
        <v>1534659.59</v>
      </c>
      <c r="L65" s="1">
        <v>0</v>
      </c>
      <c r="M65" s="1">
        <v>0</v>
      </c>
      <c r="N65" s="1">
        <v>0</v>
      </c>
      <c r="O65" s="1">
        <v>0</v>
      </c>
      <c r="P65" s="1">
        <v>0</v>
      </c>
      <c r="Q65" s="1">
        <v>0</v>
      </c>
      <c r="R65" s="1">
        <v>0</v>
      </c>
      <c r="S65" s="1">
        <v>0</v>
      </c>
      <c r="T65" s="1">
        <v>0</v>
      </c>
      <c r="U65" s="1">
        <v>0</v>
      </c>
      <c r="V65" s="1">
        <v>0</v>
      </c>
      <c r="W65" s="1">
        <v>0</v>
      </c>
      <c r="X65" s="1">
        <v>0</v>
      </c>
      <c r="Y65" s="1">
        <v>0</v>
      </c>
    </row>
    <row r="66" spans="1:26" s="4" customFormat="1" ht="15" outlineLevel="1" x14ac:dyDescent="0.25">
      <c r="A66" s="39">
        <f t="shared" si="9"/>
        <v>34</v>
      </c>
      <c r="B66" s="19" t="s">
        <v>549</v>
      </c>
      <c r="C66" s="1">
        <f>D66+E66+F66+G66+H66+I66+K66+M66+O66+Q66+S66+U66+W66+X66+Y66</f>
        <v>13038690.26</v>
      </c>
      <c r="D66" s="1">
        <v>0</v>
      </c>
      <c r="E66" s="1">
        <v>0</v>
      </c>
      <c r="F66" s="1">
        <v>0</v>
      </c>
      <c r="G66" s="1">
        <v>0</v>
      </c>
      <c r="H66" s="1">
        <v>0</v>
      </c>
      <c r="I66" s="1">
        <v>0</v>
      </c>
      <c r="J66" s="74">
        <v>8</v>
      </c>
      <c r="K66" s="1">
        <f>'Форма 4'!F283</f>
        <v>13038690.26</v>
      </c>
      <c r="L66" s="1">
        <v>0</v>
      </c>
      <c r="M66" s="1">
        <v>0</v>
      </c>
      <c r="N66" s="1">
        <v>0</v>
      </c>
      <c r="O66" s="1">
        <v>0</v>
      </c>
      <c r="P66" s="1">
        <v>0</v>
      </c>
      <c r="Q66" s="1">
        <v>0</v>
      </c>
      <c r="R66" s="1">
        <v>0</v>
      </c>
      <c r="S66" s="1">
        <v>0</v>
      </c>
      <c r="T66" s="1">
        <v>0</v>
      </c>
      <c r="U66" s="1">
        <v>0</v>
      </c>
      <c r="V66" s="1">
        <v>0</v>
      </c>
      <c r="W66" s="1">
        <v>0</v>
      </c>
      <c r="X66" s="1">
        <v>0</v>
      </c>
      <c r="Y66" s="1">
        <v>0</v>
      </c>
    </row>
    <row r="67" spans="1:26" s="4" customFormat="1" ht="15" outlineLevel="1" x14ac:dyDescent="0.25">
      <c r="A67" s="39">
        <f t="shared" si="9"/>
        <v>35</v>
      </c>
      <c r="B67" s="19" t="s">
        <v>550</v>
      </c>
      <c r="C67" s="1">
        <f>D67+E67+F67+G67+H67+I67+K67+M67+O67+Q67+S67+U67+W67+X67+Y67</f>
        <v>82016.800000000003</v>
      </c>
      <c r="D67" s="1">
        <v>0</v>
      </c>
      <c r="E67" s="1">
        <v>0</v>
      </c>
      <c r="F67" s="1">
        <v>0</v>
      </c>
      <c r="G67" s="1">
        <v>0</v>
      </c>
      <c r="H67" s="1">
        <v>0</v>
      </c>
      <c r="I67" s="1">
        <v>0</v>
      </c>
      <c r="J67" s="74">
        <v>0</v>
      </c>
      <c r="K67" s="1">
        <v>0</v>
      </c>
      <c r="L67" s="1">
        <v>895.2</v>
      </c>
      <c r="M67" s="1">
        <f>'Форма 4'!F308</f>
        <v>82016.800000000003</v>
      </c>
      <c r="N67" s="1">
        <v>0</v>
      </c>
      <c r="O67" s="1">
        <v>0</v>
      </c>
      <c r="P67" s="1">
        <v>0</v>
      </c>
      <c r="Q67" s="1">
        <v>0</v>
      </c>
      <c r="R67" s="1">
        <v>0</v>
      </c>
      <c r="S67" s="1">
        <v>0</v>
      </c>
      <c r="T67" s="1">
        <v>0</v>
      </c>
      <c r="U67" s="1">
        <v>0</v>
      </c>
      <c r="V67" s="1">
        <v>0</v>
      </c>
      <c r="W67" s="1">
        <v>0</v>
      </c>
      <c r="X67" s="1">
        <v>0</v>
      </c>
      <c r="Y67" s="1">
        <v>0</v>
      </c>
    </row>
    <row r="68" spans="1:26" s="4" customFormat="1" ht="15" outlineLevel="1" x14ac:dyDescent="0.25">
      <c r="A68" s="39">
        <f t="shared" si="9"/>
        <v>36</v>
      </c>
      <c r="B68" s="19" t="s">
        <v>551</v>
      </c>
      <c r="C68" s="1">
        <f>D68+E68+F68+G68+H68+I68+K68+M68+O68+Q68+S68+U68+W68+X68+Y68</f>
        <v>279856.42</v>
      </c>
      <c r="D68" s="1">
        <v>0</v>
      </c>
      <c r="E68" s="1">
        <v>0</v>
      </c>
      <c r="F68" s="1">
        <v>0</v>
      </c>
      <c r="G68" s="1">
        <v>0</v>
      </c>
      <c r="H68" s="1">
        <v>0</v>
      </c>
      <c r="I68" s="1">
        <v>0</v>
      </c>
      <c r="J68" s="74">
        <v>0</v>
      </c>
      <c r="K68" s="1">
        <v>0</v>
      </c>
      <c r="L68" s="1">
        <v>1330.6</v>
      </c>
      <c r="M68" s="1">
        <f>'Форма 4'!F311</f>
        <v>279856.42</v>
      </c>
      <c r="N68" s="1">
        <v>0</v>
      </c>
      <c r="O68" s="1">
        <v>0</v>
      </c>
      <c r="P68" s="1">
        <v>0</v>
      </c>
      <c r="Q68" s="1">
        <v>0</v>
      </c>
      <c r="R68" s="1">
        <v>0</v>
      </c>
      <c r="S68" s="1">
        <v>0</v>
      </c>
      <c r="T68" s="1">
        <v>0</v>
      </c>
      <c r="U68" s="1">
        <v>0</v>
      </c>
      <c r="V68" s="1">
        <v>0</v>
      </c>
      <c r="W68" s="1">
        <v>0</v>
      </c>
      <c r="X68" s="1">
        <v>0</v>
      </c>
      <c r="Y68" s="1">
        <v>0</v>
      </c>
    </row>
    <row r="69" spans="1:26" s="4" customFormat="1" ht="15" outlineLevel="1" x14ac:dyDescent="0.25">
      <c r="A69" s="39">
        <f t="shared" si="9"/>
        <v>37</v>
      </c>
      <c r="B69" s="110" t="s">
        <v>89</v>
      </c>
      <c r="C69" s="1">
        <f t="shared" si="8"/>
        <v>3336860.69</v>
      </c>
      <c r="D69" s="1">
        <v>0</v>
      </c>
      <c r="E69" s="1">
        <v>0</v>
      </c>
      <c r="F69" s="1">
        <v>0</v>
      </c>
      <c r="G69" s="1">
        <v>0</v>
      </c>
      <c r="H69" s="1">
        <v>0</v>
      </c>
      <c r="I69" s="1">
        <v>0</v>
      </c>
      <c r="J69" s="74">
        <v>0</v>
      </c>
      <c r="K69" s="1">
        <v>0</v>
      </c>
      <c r="L69" s="1">
        <v>617.79999999999995</v>
      </c>
      <c r="M69" s="1">
        <f>'Форма 4'!F314</f>
        <v>3336860.69</v>
      </c>
      <c r="N69" s="1">
        <v>0</v>
      </c>
      <c r="O69" s="1">
        <v>0</v>
      </c>
      <c r="P69" s="1">
        <v>0</v>
      </c>
      <c r="Q69" s="1">
        <v>0</v>
      </c>
      <c r="R69" s="1">
        <v>0</v>
      </c>
      <c r="S69" s="1">
        <v>0</v>
      </c>
      <c r="T69" s="1">
        <v>0</v>
      </c>
      <c r="U69" s="1">
        <v>0</v>
      </c>
      <c r="V69" s="1">
        <v>0</v>
      </c>
      <c r="W69" s="1">
        <v>0</v>
      </c>
      <c r="X69" s="1">
        <v>0</v>
      </c>
      <c r="Y69" s="1">
        <v>0</v>
      </c>
    </row>
    <row r="70" spans="1:26" s="4" customFormat="1" ht="15" outlineLevel="1" x14ac:dyDescent="0.25">
      <c r="A70" s="39">
        <f t="shared" si="9"/>
        <v>38</v>
      </c>
      <c r="B70" s="110" t="s">
        <v>90</v>
      </c>
      <c r="C70" s="1">
        <f t="shared" si="8"/>
        <v>2100895.5</v>
      </c>
      <c r="D70" s="1">
        <v>0</v>
      </c>
      <c r="E70" s="1">
        <f>'Форма 4'!F318+'Форма 4'!F319</f>
        <v>1279271.3999999999</v>
      </c>
      <c r="F70" s="1">
        <v>0</v>
      </c>
      <c r="G70" s="1">
        <v>0</v>
      </c>
      <c r="H70" s="1">
        <v>0</v>
      </c>
      <c r="I70" s="1">
        <v>0</v>
      </c>
      <c r="J70" s="74">
        <v>0</v>
      </c>
      <c r="K70" s="1">
        <v>0</v>
      </c>
      <c r="L70" s="1">
        <v>0</v>
      </c>
      <c r="M70" s="1">
        <v>0</v>
      </c>
      <c r="N70" s="1">
        <v>0</v>
      </c>
      <c r="O70" s="1">
        <v>0</v>
      </c>
      <c r="P70" s="1">
        <v>0</v>
      </c>
      <c r="Q70" s="1">
        <v>0</v>
      </c>
      <c r="R70" s="1">
        <v>0</v>
      </c>
      <c r="S70" s="1">
        <v>0</v>
      </c>
      <c r="T70" s="1">
        <v>0</v>
      </c>
      <c r="U70" s="1">
        <v>0</v>
      </c>
      <c r="V70" s="1">
        <v>0</v>
      </c>
      <c r="W70" s="1">
        <v>0</v>
      </c>
      <c r="X70" s="1">
        <v>0</v>
      </c>
      <c r="Y70" s="1">
        <f>'Форма 4'!F320+'Форма 4'!F321</f>
        <v>821624.1</v>
      </c>
    </row>
    <row r="71" spans="1:26" s="4" customFormat="1" ht="15" outlineLevel="1" x14ac:dyDescent="0.25">
      <c r="A71" s="39">
        <f t="shared" si="9"/>
        <v>39</v>
      </c>
      <c r="B71" s="19" t="s">
        <v>552</v>
      </c>
      <c r="C71" s="1">
        <f t="shared" si="8"/>
        <v>1035374.34</v>
      </c>
      <c r="D71" s="1">
        <v>0</v>
      </c>
      <c r="E71" s="1">
        <v>0</v>
      </c>
      <c r="F71" s="1">
        <v>0</v>
      </c>
      <c r="G71" s="1">
        <v>0</v>
      </c>
      <c r="H71" s="1">
        <v>0</v>
      </c>
      <c r="I71" s="1">
        <v>0</v>
      </c>
      <c r="J71" s="74">
        <v>0</v>
      </c>
      <c r="K71" s="1">
        <v>0</v>
      </c>
      <c r="L71" s="1">
        <v>0</v>
      </c>
      <c r="M71" s="1">
        <v>0</v>
      </c>
      <c r="N71" s="1">
        <v>0</v>
      </c>
      <c r="O71" s="1">
        <v>0</v>
      </c>
      <c r="P71" s="1">
        <v>0</v>
      </c>
      <c r="Q71" s="1">
        <v>0</v>
      </c>
      <c r="R71" s="1">
        <v>43</v>
      </c>
      <c r="S71" s="1">
        <f>'Форма 4'!F322</f>
        <v>1035374.34</v>
      </c>
      <c r="T71" s="1">
        <v>0</v>
      </c>
      <c r="U71" s="1">
        <v>0</v>
      </c>
      <c r="V71" s="1">
        <v>0</v>
      </c>
      <c r="W71" s="1">
        <v>0</v>
      </c>
      <c r="X71" s="1">
        <v>0</v>
      </c>
      <c r="Y71" s="1">
        <v>0</v>
      </c>
    </row>
    <row r="72" spans="1:26" s="4" customFormat="1" ht="15" outlineLevel="1" x14ac:dyDescent="0.25">
      <c r="A72" s="39">
        <f t="shared" si="9"/>
        <v>40</v>
      </c>
      <c r="B72" s="19" t="s">
        <v>553</v>
      </c>
      <c r="C72" s="1">
        <f t="shared" si="8"/>
        <v>971452.31</v>
      </c>
      <c r="D72" s="1">
        <v>0</v>
      </c>
      <c r="E72" s="1">
        <v>0</v>
      </c>
      <c r="F72" s="1">
        <v>0</v>
      </c>
      <c r="G72" s="1">
        <v>0</v>
      </c>
      <c r="H72" s="1">
        <v>0</v>
      </c>
      <c r="I72" s="1">
        <v>0</v>
      </c>
      <c r="J72" s="74">
        <v>0</v>
      </c>
      <c r="K72" s="1">
        <v>0</v>
      </c>
      <c r="L72" s="1">
        <v>0</v>
      </c>
      <c r="M72" s="1">
        <v>0</v>
      </c>
      <c r="N72" s="1">
        <v>0</v>
      </c>
      <c r="O72" s="1">
        <v>0</v>
      </c>
      <c r="P72" s="1">
        <v>0</v>
      </c>
      <c r="Q72" s="1">
        <v>0</v>
      </c>
      <c r="R72" s="1">
        <v>39</v>
      </c>
      <c r="S72" s="1">
        <f>'Форма 4'!F325</f>
        <v>971452.31</v>
      </c>
      <c r="T72" s="1">
        <v>0</v>
      </c>
      <c r="U72" s="1">
        <v>0</v>
      </c>
      <c r="V72" s="1">
        <v>0</v>
      </c>
      <c r="W72" s="1">
        <v>0</v>
      </c>
      <c r="X72" s="1">
        <v>0</v>
      </c>
      <c r="Y72" s="1">
        <v>0</v>
      </c>
    </row>
    <row r="73" spans="1:26" s="4" customFormat="1" ht="15" customHeight="1" x14ac:dyDescent="0.25">
      <c r="A73" s="201" t="s">
        <v>29</v>
      </c>
      <c r="B73" s="201"/>
      <c r="C73" s="1">
        <f t="shared" ref="C73:Y73" si="10">SUM(C74:C94)</f>
        <v>63666188.759999998</v>
      </c>
      <c r="D73" s="1">
        <f t="shared" si="10"/>
        <v>410305.29</v>
      </c>
      <c r="E73" s="1">
        <f t="shared" si="10"/>
        <v>6697438.9500000002</v>
      </c>
      <c r="F73" s="1">
        <f t="shared" si="10"/>
        <v>0</v>
      </c>
      <c r="G73" s="1">
        <f t="shared" si="10"/>
        <v>872953.81</v>
      </c>
      <c r="H73" s="1">
        <f t="shared" si="10"/>
        <v>2260286.7999999998</v>
      </c>
      <c r="I73" s="1">
        <f t="shared" si="10"/>
        <v>623800.80000000005</v>
      </c>
      <c r="J73" s="74">
        <f t="shared" si="10"/>
        <v>11</v>
      </c>
      <c r="K73" s="1">
        <f t="shared" si="10"/>
        <v>19261210.32</v>
      </c>
      <c r="L73" s="1">
        <f t="shared" si="10"/>
        <v>8982.1</v>
      </c>
      <c r="M73" s="1">
        <f t="shared" si="10"/>
        <v>19441736.010000002</v>
      </c>
      <c r="N73" s="1">
        <f t="shared" si="10"/>
        <v>0</v>
      </c>
      <c r="O73" s="1">
        <f t="shared" si="10"/>
        <v>0</v>
      </c>
      <c r="P73" s="1">
        <f t="shared" si="10"/>
        <v>506.3</v>
      </c>
      <c r="Q73" s="1">
        <f t="shared" si="10"/>
        <v>2664216.7799999998</v>
      </c>
      <c r="R73" s="1">
        <f t="shared" si="10"/>
        <v>0</v>
      </c>
      <c r="S73" s="1">
        <f t="shared" si="10"/>
        <v>0</v>
      </c>
      <c r="T73" s="1">
        <f t="shared" si="10"/>
        <v>506.3</v>
      </c>
      <c r="U73" s="1">
        <f t="shared" si="10"/>
        <v>1174237.5900000001</v>
      </c>
      <c r="V73" s="1">
        <f t="shared" si="10"/>
        <v>1008</v>
      </c>
      <c r="W73" s="1">
        <f t="shared" si="10"/>
        <v>10260002.41</v>
      </c>
      <c r="X73" s="1">
        <f t="shared" si="10"/>
        <v>0</v>
      </c>
      <c r="Y73" s="1">
        <f t="shared" si="10"/>
        <v>0</v>
      </c>
    </row>
    <row r="74" spans="1:26" s="4" customFormat="1" ht="15" outlineLevel="1" x14ac:dyDescent="0.25">
      <c r="A74" s="31">
        <v>1</v>
      </c>
      <c r="B74" s="2" t="s">
        <v>490</v>
      </c>
      <c r="C74" s="1">
        <f t="shared" ref="C74:C94" si="11">D74+E74+F74+G74+H74+I74+K74+M74+O74+Q74+S74+U74+W74+X74+Y74</f>
        <v>69371.58</v>
      </c>
      <c r="D74" s="1">
        <v>0</v>
      </c>
      <c r="E74" s="1">
        <v>0</v>
      </c>
      <c r="F74" s="1">
        <v>0</v>
      </c>
      <c r="G74" s="1">
        <v>0</v>
      </c>
      <c r="H74" s="1">
        <v>0</v>
      </c>
      <c r="I74" s="1">
        <v>0</v>
      </c>
      <c r="J74" s="73">
        <v>0</v>
      </c>
      <c r="K74" s="1">
        <v>0</v>
      </c>
      <c r="L74" s="6">
        <v>495</v>
      </c>
      <c r="M74" s="1">
        <f>'Форма 4'!F329</f>
        <v>69371.58</v>
      </c>
      <c r="N74" s="6">
        <v>0</v>
      </c>
      <c r="O74" s="6">
        <v>0</v>
      </c>
      <c r="P74" s="1">
        <v>0</v>
      </c>
      <c r="Q74" s="1">
        <v>0</v>
      </c>
      <c r="R74" s="6">
        <v>0</v>
      </c>
      <c r="S74" s="1">
        <v>0</v>
      </c>
      <c r="T74" s="6">
        <v>0</v>
      </c>
      <c r="U74" s="1">
        <v>0</v>
      </c>
      <c r="V74" s="6">
        <v>0</v>
      </c>
      <c r="W74" s="1">
        <v>0</v>
      </c>
      <c r="X74" s="6">
        <v>0</v>
      </c>
      <c r="Y74" s="1">
        <v>0</v>
      </c>
    </row>
    <row r="75" spans="1:26" s="4" customFormat="1" ht="15" outlineLevel="1" x14ac:dyDescent="0.25">
      <c r="A75" s="31">
        <v>2</v>
      </c>
      <c r="B75" s="2" t="s">
        <v>502</v>
      </c>
      <c r="C75" s="1">
        <f t="shared" si="11"/>
        <v>70511.59</v>
      </c>
      <c r="D75" s="1">
        <v>0</v>
      </c>
      <c r="E75" s="1">
        <v>0</v>
      </c>
      <c r="F75" s="1">
        <v>0</v>
      </c>
      <c r="G75" s="1">
        <v>0</v>
      </c>
      <c r="H75" s="1">
        <v>0</v>
      </c>
      <c r="I75" s="1">
        <v>0</v>
      </c>
      <c r="J75" s="73">
        <v>0</v>
      </c>
      <c r="K75" s="1">
        <v>0</v>
      </c>
      <c r="L75" s="6">
        <v>484</v>
      </c>
      <c r="M75" s="1">
        <f>'Форма 4'!F332</f>
        <v>70511.59</v>
      </c>
      <c r="N75" s="6">
        <v>0</v>
      </c>
      <c r="O75" s="6">
        <v>0</v>
      </c>
      <c r="P75" s="1">
        <v>0</v>
      </c>
      <c r="Q75" s="1">
        <v>0</v>
      </c>
      <c r="R75" s="6">
        <v>0</v>
      </c>
      <c r="S75" s="1">
        <v>0</v>
      </c>
      <c r="T75" s="6">
        <v>0</v>
      </c>
      <c r="U75" s="1">
        <v>0</v>
      </c>
      <c r="V75" s="6">
        <v>0</v>
      </c>
      <c r="W75" s="1">
        <v>0</v>
      </c>
      <c r="X75" s="6">
        <v>0</v>
      </c>
      <c r="Y75" s="1">
        <v>0</v>
      </c>
    </row>
    <row r="76" spans="1:26" s="18" customFormat="1" ht="15" outlineLevel="1" x14ac:dyDescent="0.25">
      <c r="A76" s="31">
        <v>3</v>
      </c>
      <c r="B76" s="2" t="s">
        <v>91</v>
      </c>
      <c r="C76" s="1">
        <f t="shared" si="11"/>
        <v>4444838.0199999996</v>
      </c>
      <c r="D76" s="1">
        <v>0</v>
      </c>
      <c r="E76" s="1">
        <f>'Форма 4'!F336+'Форма 4'!F337</f>
        <v>2773716.41</v>
      </c>
      <c r="F76" s="1">
        <v>0</v>
      </c>
      <c r="G76" s="1">
        <f>'Форма 4'!F338+'Форма 4'!F339</f>
        <v>342868.23</v>
      </c>
      <c r="H76" s="1">
        <f>'Форма 4'!F340+'Форма 4'!F341</f>
        <v>1053772.28</v>
      </c>
      <c r="I76" s="1">
        <f>'Форма 4'!F342+'Форма 4'!F343</f>
        <v>274481.09999999998</v>
      </c>
      <c r="J76" s="73">
        <v>0</v>
      </c>
      <c r="K76" s="1">
        <v>0</v>
      </c>
      <c r="L76" s="6">
        <v>0</v>
      </c>
      <c r="M76" s="1">
        <v>0</v>
      </c>
      <c r="N76" s="6">
        <v>0</v>
      </c>
      <c r="O76" s="6">
        <v>0</v>
      </c>
      <c r="P76" s="1">
        <v>0</v>
      </c>
      <c r="Q76" s="1">
        <v>0</v>
      </c>
      <c r="R76" s="6">
        <v>0</v>
      </c>
      <c r="S76" s="1">
        <v>0</v>
      </c>
      <c r="T76" s="6">
        <v>0</v>
      </c>
      <c r="U76" s="1">
        <v>0</v>
      </c>
      <c r="V76" s="6">
        <v>0</v>
      </c>
      <c r="W76" s="1">
        <v>0</v>
      </c>
      <c r="X76" s="6">
        <v>0</v>
      </c>
      <c r="Y76" s="1">
        <v>0</v>
      </c>
    </row>
    <row r="77" spans="1:26" s="18" customFormat="1" ht="15" outlineLevel="1" x14ac:dyDescent="0.25">
      <c r="A77" s="31">
        <v>4</v>
      </c>
      <c r="B77" s="2" t="s">
        <v>92</v>
      </c>
      <c r="C77" s="1">
        <f t="shared" si="11"/>
        <v>5913429.3399999999</v>
      </c>
      <c r="D77" s="1">
        <v>0</v>
      </c>
      <c r="E77" s="1">
        <f>'Форма 4'!F345+'Форма 4'!F346</f>
        <v>3866734.84</v>
      </c>
      <c r="F77" s="1">
        <v>0</v>
      </c>
      <c r="G77" s="1">
        <f>'Форма 4'!F347+'Форма 4'!F348</f>
        <v>509362.78</v>
      </c>
      <c r="H77" s="1">
        <f>'Форма 4'!F349+'Форма 4'!F350</f>
        <v>1206514.52</v>
      </c>
      <c r="I77" s="1">
        <f>'Форма 4'!F351+'Форма 4'!F352</f>
        <v>330817.2</v>
      </c>
      <c r="J77" s="73">
        <v>0</v>
      </c>
      <c r="K77" s="1">
        <v>0</v>
      </c>
      <c r="L77" s="6">
        <v>0</v>
      </c>
      <c r="M77" s="1">
        <v>0</v>
      </c>
      <c r="N77" s="6">
        <v>0</v>
      </c>
      <c r="O77" s="6">
        <v>0</v>
      </c>
      <c r="P77" s="1">
        <v>0</v>
      </c>
      <c r="Q77" s="1">
        <v>0</v>
      </c>
      <c r="R77" s="6">
        <v>0</v>
      </c>
      <c r="S77" s="1">
        <v>0</v>
      </c>
      <c r="T77" s="6">
        <v>0</v>
      </c>
      <c r="U77" s="1">
        <v>0</v>
      </c>
      <c r="V77" s="6">
        <v>0</v>
      </c>
      <c r="W77" s="1">
        <v>0</v>
      </c>
      <c r="X77" s="6">
        <v>0</v>
      </c>
      <c r="Y77" s="1">
        <v>0</v>
      </c>
    </row>
    <row r="78" spans="1:26" s="18" customFormat="1" ht="15" outlineLevel="1" x14ac:dyDescent="0.25">
      <c r="A78" s="31">
        <v>5</v>
      </c>
      <c r="B78" s="2" t="s">
        <v>400</v>
      </c>
      <c r="C78" s="1">
        <f t="shared" si="11"/>
        <v>410305.29</v>
      </c>
      <c r="D78" s="1">
        <f>'Форма 4'!F353</f>
        <v>410305.29</v>
      </c>
      <c r="E78" s="1">
        <v>0</v>
      </c>
      <c r="F78" s="1">
        <v>0</v>
      </c>
      <c r="G78" s="1">
        <v>0</v>
      </c>
      <c r="H78" s="1">
        <v>0</v>
      </c>
      <c r="I78" s="1">
        <v>0</v>
      </c>
      <c r="J78" s="73">
        <v>0</v>
      </c>
      <c r="K78" s="1">
        <v>0</v>
      </c>
      <c r="L78" s="6">
        <v>0</v>
      </c>
      <c r="M78" s="1">
        <v>0</v>
      </c>
      <c r="N78" s="6">
        <v>0</v>
      </c>
      <c r="O78" s="6">
        <v>0</v>
      </c>
      <c r="P78" s="1">
        <v>0</v>
      </c>
      <c r="Q78" s="1">
        <v>0</v>
      </c>
      <c r="R78" s="6">
        <v>0</v>
      </c>
      <c r="S78" s="1">
        <v>0</v>
      </c>
      <c r="T78" s="6">
        <v>0</v>
      </c>
      <c r="U78" s="1">
        <v>0</v>
      </c>
      <c r="V78" s="6">
        <v>0</v>
      </c>
      <c r="W78" s="1">
        <v>0</v>
      </c>
      <c r="X78" s="6">
        <v>0</v>
      </c>
      <c r="Y78" s="1">
        <v>0</v>
      </c>
    </row>
    <row r="79" spans="1:26" s="4" customFormat="1" ht="15" outlineLevel="1" x14ac:dyDescent="0.25">
      <c r="A79" s="31">
        <v>6</v>
      </c>
      <c r="B79" s="2" t="s">
        <v>93</v>
      </c>
      <c r="C79" s="1">
        <f t="shared" si="11"/>
        <v>1288936.32</v>
      </c>
      <c r="D79" s="1">
        <v>0</v>
      </c>
      <c r="E79" s="1">
        <v>0</v>
      </c>
      <c r="F79" s="1">
        <v>0</v>
      </c>
      <c r="G79" s="1">
        <v>0</v>
      </c>
      <c r="H79" s="1">
        <v>0</v>
      </c>
      <c r="I79" s="1">
        <v>0</v>
      </c>
      <c r="J79" s="73">
        <v>0</v>
      </c>
      <c r="K79" s="1">
        <v>0</v>
      </c>
      <c r="L79" s="6">
        <v>1021.6</v>
      </c>
      <c r="M79" s="1">
        <f>'Форма 4'!F356</f>
        <v>1288936.32</v>
      </c>
      <c r="N79" s="6">
        <v>0</v>
      </c>
      <c r="O79" s="6">
        <v>0</v>
      </c>
      <c r="P79" s="1">
        <v>0</v>
      </c>
      <c r="Q79" s="1">
        <v>0</v>
      </c>
      <c r="R79" s="6">
        <v>0</v>
      </c>
      <c r="S79" s="1">
        <v>0</v>
      </c>
      <c r="T79" s="6">
        <v>0</v>
      </c>
      <c r="U79" s="1">
        <v>0</v>
      </c>
      <c r="V79" s="6">
        <v>0</v>
      </c>
      <c r="W79" s="1">
        <v>0</v>
      </c>
      <c r="X79" s="6">
        <v>0</v>
      </c>
      <c r="Y79" s="1">
        <v>0</v>
      </c>
    </row>
    <row r="80" spans="1:26" s="4" customFormat="1" ht="15" outlineLevel="1" x14ac:dyDescent="0.25">
      <c r="A80" s="31">
        <v>7</v>
      </c>
      <c r="B80" s="2" t="s">
        <v>492</v>
      </c>
      <c r="C80" s="1">
        <f t="shared" si="11"/>
        <v>151938.44</v>
      </c>
      <c r="D80" s="1">
        <v>0</v>
      </c>
      <c r="E80" s="1">
        <v>0</v>
      </c>
      <c r="F80" s="1">
        <v>0</v>
      </c>
      <c r="G80" s="1">
        <v>0</v>
      </c>
      <c r="H80" s="1">
        <v>0</v>
      </c>
      <c r="I80" s="1">
        <v>0</v>
      </c>
      <c r="J80" s="73">
        <v>0</v>
      </c>
      <c r="K80" s="1">
        <v>0</v>
      </c>
      <c r="L80" s="6">
        <v>864.5</v>
      </c>
      <c r="M80" s="1">
        <f>'Форма 4'!F359</f>
        <v>151938.44</v>
      </c>
      <c r="N80" s="6">
        <v>0</v>
      </c>
      <c r="O80" s="6">
        <v>0</v>
      </c>
      <c r="P80" s="1">
        <v>0</v>
      </c>
      <c r="Q80" s="1">
        <v>0</v>
      </c>
      <c r="R80" s="6">
        <v>0</v>
      </c>
      <c r="S80" s="1">
        <v>0</v>
      </c>
      <c r="T80" s="6">
        <v>0</v>
      </c>
      <c r="U80" s="1">
        <v>0</v>
      </c>
      <c r="V80" s="6">
        <v>0</v>
      </c>
      <c r="W80" s="1">
        <v>0</v>
      </c>
      <c r="X80" s="6">
        <v>0</v>
      </c>
      <c r="Y80" s="1">
        <v>0</v>
      </c>
      <c r="Z80" s="79"/>
    </row>
    <row r="81" spans="1:25" s="4" customFormat="1" ht="15" outlineLevel="1" x14ac:dyDescent="0.25">
      <c r="A81" s="31">
        <v>8</v>
      </c>
      <c r="B81" s="2" t="s">
        <v>397</v>
      </c>
      <c r="C81" s="1">
        <f t="shared" si="11"/>
        <v>10260002.41</v>
      </c>
      <c r="D81" s="1">
        <v>0</v>
      </c>
      <c r="E81" s="1">
        <v>0</v>
      </c>
      <c r="F81" s="1">
        <v>0</v>
      </c>
      <c r="G81" s="1">
        <v>0</v>
      </c>
      <c r="H81" s="1">
        <v>0</v>
      </c>
      <c r="I81" s="1">
        <v>0</v>
      </c>
      <c r="J81" s="73">
        <v>0</v>
      </c>
      <c r="K81" s="1">
        <v>0</v>
      </c>
      <c r="L81" s="6">
        <v>0</v>
      </c>
      <c r="M81" s="1">
        <v>0</v>
      </c>
      <c r="N81" s="6">
        <v>0</v>
      </c>
      <c r="O81" s="6">
        <v>0</v>
      </c>
      <c r="P81" s="1">
        <v>0</v>
      </c>
      <c r="Q81" s="1">
        <v>0</v>
      </c>
      <c r="R81" s="6">
        <v>0</v>
      </c>
      <c r="S81" s="1">
        <v>0</v>
      </c>
      <c r="T81" s="6">
        <v>0</v>
      </c>
      <c r="U81" s="1">
        <v>0</v>
      </c>
      <c r="V81" s="6">
        <v>1008</v>
      </c>
      <c r="W81" s="1">
        <f>'Форма 4'!F362</f>
        <v>10260002.41</v>
      </c>
      <c r="X81" s="6">
        <v>0</v>
      </c>
      <c r="Y81" s="1">
        <v>0</v>
      </c>
    </row>
    <row r="82" spans="1:25" s="4" customFormat="1" ht="15" outlineLevel="1" x14ac:dyDescent="0.25">
      <c r="A82" s="31">
        <v>9</v>
      </c>
      <c r="B82" s="2" t="s">
        <v>493</v>
      </c>
      <c r="C82" s="1">
        <f t="shared" si="11"/>
        <v>3503364.46</v>
      </c>
      <c r="D82" s="1">
        <v>0</v>
      </c>
      <c r="E82" s="1">
        <v>0</v>
      </c>
      <c r="F82" s="1">
        <v>0</v>
      </c>
      <c r="G82" s="1">
        <v>0</v>
      </c>
      <c r="H82" s="1">
        <v>0</v>
      </c>
      <c r="I82" s="1">
        <v>0</v>
      </c>
      <c r="J82" s="73">
        <v>2</v>
      </c>
      <c r="K82" s="1">
        <f>'Форма 4'!F365</f>
        <v>3503364.46</v>
      </c>
      <c r="L82" s="6">
        <v>0</v>
      </c>
      <c r="M82" s="1">
        <v>0</v>
      </c>
      <c r="N82" s="6">
        <v>0</v>
      </c>
      <c r="O82" s="6">
        <v>0</v>
      </c>
      <c r="P82" s="1">
        <v>0</v>
      </c>
      <c r="Q82" s="1">
        <v>0</v>
      </c>
      <c r="R82" s="6">
        <v>0</v>
      </c>
      <c r="S82" s="1">
        <v>0</v>
      </c>
      <c r="T82" s="6">
        <v>0</v>
      </c>
      <c r="U82" s="1">
        <v>0</v>
      </c>
      <c r="V82" s="6">
        <v>0</v>
      </c>
      <c r="W82" s="1">
        <v>0</v>
      </c>
      <c r="X82" s="6">
        <v>0</v>
      </c>
      <c r="Y82" s="1">
        <v>0</v>
      </c>
    </row>
    <row r="83" spans="1:25" s="4" customFormat="1" ht="15" outlineLevel="1" x14ac:dyDescent="0.25">
      <c r="A83" s="31">
        <v>10</v>
      </c>
      <c r="B83" s="2" t="s">
        <v>494</v>
      </c>
      <c r="C83" s="1">
        <f t="shared" si="11"/>
        <v>8758411.1400000006</v>
      </c>
      <c r="D83" s="1">
        <v>0</v>
      </c>
      <c r="E83" s="1">
        <v>0</v>
      </c>
      <c r="F83" s="1">
        <v>0</v>
      </c>
      <c r="G83" s="1">
        <v>0</v>
      </c>
      <c r="H83" s="1">
        <v>0</v>
      </c>
      <c r="I83" s="1">
        <v>0</v>
      </c>
      <c r="J83" s="73">
        <v>5</v>
      </c>
      <c r="K83" s="1">
        <f>'Форма 4'!F372</f>
        <v>8758411.1400000006</v>
      </c>
      <c r="L83" s="6">
        <v>0</v>
      </c>
      <c r="M83" s="1">
        <v>0</v>
      </c>
      <c r="N83" s="6">
        <v>0</v>
      </c>
      <c r="O83" s="6">
        <v>0</v>
      </c>
      <c r="P83" s="1">
        <v>0</v>
      </c>
      <c r="Q83" s="1">
        <v>0</v>
      </c>
      <c r="R83" s="6">
        <v>0</v>
      </c>
      <c r="S83" s="1">
        <v>0</v>
      </c>
      <c r="T83" s="6">
        <v>0</v>
      </c>
      <c r="U83" s="1">
        <v>0</v>
      </c>
      <c r="V83" s="6">
        <v>0</v>
      </c>
      <c r="W83" s="1">
        <v>0</v>
      </c>
      <c r="X83" s="6">
        <v>0</v>
      </c>
      <c r="Y83" s="1">
        <v>0</v>
      </c>
    </row>
    <row r="84" spans="1:25" s="18" customFormat="1" ht="15" outlineLevel="1" x14ac:dyDescent="0.25">
      <c r="A84" s="31">
        <v>11</v>
      </c>
      <c r="B84" s="2" t="s">
        <v>503</v>
      </c>
      <c r="C84" s="1">
        <f t="shared" si="11"/>
        <v>96213</v>
      </c>
      <c r="D84" s="1">
        <v>0</v>
      </c>
      <c r="E84" s="1">
        <f>'Форма 4'!F389+'Форма 4'!F390</f>
        <v>56987.7</v>
      </c>
      <c r="F84" s="1">
        <v>0</v>
      </c>
      <c r="G84" s="1">
        <f>'Форма 4'!F391+'Форма 4'!F392</f>
        <v>20722.8</v>
      </c>
      <c r="H84" s="1">
        <v>0</v>
      </c>
      <c r="I84" s="1">
        <f>'Форма 4'!F393+'Форма 4'!F394</f>
        <v>18502.5</v>
      </c>
      <c r="J84" s="73">
        <v>0</v>
      </c>
      <c r="K84" s="1">
        <v>0</v>
      </c>
      <c r="L84" s="6">
        <v>0</v>
      </c>
      <c r="M84" s="1">
        <v>0</v>
      </c>
      <c r="N84" s="6">
        <v>0</v>
      </c>
      <c r="O84" s="6">
        <v>0</v>
      </c>
      <c r="P84" s="1">
        <v>0</v>
      </c>
      <c r="Q84" s="1">
        <v>0</v>
      </c>
      <c r="R84" s="6">
        <v>0</v>
      </c>
      <c r="S84" s="1">
        <v>0</v>
      </c>
      <c r="T84" s="6">
        <v>0</v>
      </c>
      <c r="U84" s="1">
        <v>0</v>
      </c>
      <c r="V84" s="6">
        <v>0</v>
      </c>
      <c r="W84" s="1">
        <v>0</v>
      </c>
      <c r="X84" s="6">
        <v>0</v>
      </c>
      <c r="Y84" s="1">
        <v>0</v>
      </c>
    </row>
    <row r="85" spans="1:25" s="4" customFormat="1" ht="15" outlineLevel="1" x14ac:dyDescent="0.25">
      <c r="A85" s="31">
        <v>12</v>
      </c>
      <c r="B85" s="2" t="s">
        <v>495</v>
      </c>
      <c r="C85" s="1">
        <f t="shared" si="11"/>
        <v>1749858.68</v>
      </c>
      <c r="D85" s="1">
        <v>0</v>
      </c>
      <c r="E85" s="1">
        <v>0</v>
      </c>
      <c r="F85" s="1">
        <v>0</v>
      </c>
      <c r="G85" s="1">
        <v>0</v>
      </c>
      <c r="H85" s="1">
        <v>0</v>
      </c>
      <c r="I85" s="1">
        <v>0</v>
      </c>
      <c r="J85" s="73">
        <v>1</v>
      </c>
      <c r="K85" s="1">
        <f>'Форма 4'!F395</f>
        <v>1749858.68</v>
      </c>
      <c r="L85" s="6">
        <v>0</v>
      </c>
      <c r="M85" s="1">
        <v>0</v>
      </c>
      <c r="N85" s="6">
        <v>0</v>
      </c>
      <c r="O85" s="6">
        <v>0</v>
      </c>
      <c r="P85" s="1">
        <v>0</v>
      </c>
      <c r="Q85" s="1">
        <v>0</v>
      </c>
      <c r="R85" s="6">
        <v>0</v>
      </c>
      <c r="S85" s="1">
        <v>0</v>
      </c>
      <c r="T85" s="6">
        <v>0</v>
      </c>
      <c r="U85" s="1">
        <v>0</v>
      </c>
      <c r="V85" s="6">
        <v>0</v>
      </c>
      <c r="W85" s="1">
        <v>0</v>
      </c>
      <c r="X85" s="6">
        <v>0</v>
      </c>
      <c r="Y85" s="1">
        <v>0</v>
      </c>
    </row>
    <row r="86" spans="1:25" s="4" customFormat="1" ht="15" outlineLevel="1" x14ac:dyDescent="0.25">
      <c r="A86" s="31">
        <v>13</v>
      </c>
      <c r="B86" s="2" t="s">
        <v>496</v>
      </c>
      <c r="C86" s="1">
        <f t="shared" si="11"/>
        <v>1749858.68</v>
      </c>
      <c r="D86" s="1">
        <v>0</v>
      </c>
      <c r="E86" s="1">
        <v>0</v>
      </c>
      <c r="F86" s="1">
        <v>0</v>
      </c>
      <c r="G86" s="1">
        <v>0</v>
      </c>
      <c r="H86" s="1">
        <v>0</v>
      </c>
      <c r="I86" s="1">
        <v>0</v>
      </c>
      <c r="J86" s="73">
        <v>1</v>
      </c>
      <c r="K86" s="1">
        <f>'Форма 4'!F399</f>
        <v>1749858.68</v>
      </c>
      <c r="L86" s="6">
        <v>0</v>
      </c>
      <c r="M86" s="1">
        <v>0</v>
      </c>
      <c r="N86" s="6">
        <v>0</v>
      </c>
      <c r="O86" s="6">
        <v>0</v>
      </c>
      <c r="P86" s="1">
        <v>0</v>
      </c>
      <c r="Q86" s="1">
        <v>0</v>
      </c>
      <c r="R86" s="6">
        <v>0</v>
      </c>
      <c r="S86" s="1">
        <v>0</v>
      </c>
      <c r="T86" s="6">
        <v>0</v>
      </c>
      <c r="U86" s="1">
        <v>0</v>
      </c>
      <c r="V86" s="6">
        <v>0</v>
      </c>
      <c r="W86" s="1">
        <v>0</v>
      </c>
      <c r="X86" s="6">
        <v>0</v>
      </c>
      <c r="Y86" s="1">
        <v>0</v>
      </c>
    </row>
    <row r="87" spans="1:25" s="4" customFormat="1" ht="15" outlineLevel="1" x14ac:dyDescent="0.25">
      <c r="A87" s="31">
        <v>14</v>
      </c>
      <c r="B87" s="2" t="s">
        <v>94</v>
      </c>
      <c r="C87" s="1">
        <f t="shared" si="11"/>
        <v>7482165.6699999999</v>
      </c>
      <c r="D87" s="1">
        <v>0</v>
      </c>
      <c r="E87" s="1">
        <v>0</v>
      </c>
      <c r="F87" s="1">
        <v>0</v>
      </c>
      <c r="G87" s="1">
        <v>0</v>
      </c>
      <c r="H87" s="1">
        <v>0</v>
      </c>
      <c r="I87" s="1">
        <v>0</v>
      </c>
      <c r="J87" s="73">
        <v>0</v>
      </c>
      <c r="K87" s="1">
        <v>0</v>
      </c>
      <c r="L87" s="6">
        <v>1574</v>
      </c>
      <c r="M87" s="1">
        <f>'Форма 4'!F403</f>
        <v>7482165.6699999999</v>
      </c>
      <c r="N87" s="6">
        <v>0</v>
      </c>
      <c r="O87" s="6">
        <v>0</v>
      </c>
      <c r="P87" s="1">
        <v>0</v>
      </c>
      <c r="Q87" s="1">
        <v>0</v>
      </c>
      <c r="R87" s="6">
        <v>0</v>
      </c>
      <c r="S87" s="1">
        <v>0</v>
      </c>
      <c r="T87" s="6">
        <v>0</v>
      </c>
      <c r="U87" s="1">
        <v>0</v>
      </c>
      <c r="V87" s="6">
        <v>0</v>
      </c>
      <c r="W87" s="1">
        <v>0</v>
      </c>
      <c r="X87" s="6">
        <v>0</v>
      </c>
      <c r="Y87" s="1">
        <v>0</v>
      </c>
    </row>
    <row r="88" spans="1:25" s="4" customFormat="1" ht="15" outlineLevel="1" x14ac:dyDescent="0.25">
      <c r="A88" s="31">
        <v>15</v>
      </c>
      <c r="B88" s="2" t="s">
        <v>504</v>
      </c>
      <c r="C88" s="1">
        <f t="shared" si="11"/>
        <v>55406.48</v>
      </c>
      <c r="D88" s="1">
        <v>0</v>
      </c>
      <c r="E88" s="1">
        <v>0</v>
      </c>
      <c r="F88" s="1">
        <v>0</v>
      </c>
      <c r="G88" s="1">
        <v>0</v>
      </c>
      <c r="H88" s="1">
        <v>0</v>
      </c>
      <c r="I88" s="1">
        <v>0</v>
      </c>
      <c r="J88" s="73">
        <v>0</v>
      </c>
      <c r="K88" s="1">
        <v>0</v>
      </c>
      <c r="L88" s="6">
        <v>484</v>
      </c>
      <c r="M88" s="1">
        <f>'Форма 4'!F406</f>
        <v>55406.48</v>
      </c>
      <c r="N88" s="6">
        <v>0</v>
      </c>
      <c r="O88" s="6">
        <v>0</v>
      </c>
      <c r="P88" s="1">
        <v>0</v>
      </c>
      <c r="Q88" s="1">
        <v>0</v>
      </c>
      <c r="R88" s="6">
        <v>0</v>
      </c>
      <c r="S88" s="1">
        <v>0</v>
      </c>
      <c r="T88" s="6">
        <v>0</v>
      </c>
      <c r="U88" s="1">
        <v>0</v>
      </c>
      <c r="V88" s="6">
        <v>0</v>
      </c>
      <c r="W88" s="1">
        <v>0</v>
      </c>
      <c r="X88" s="6">
        <v>0</v>
      </c>
      <c r="Y88" s="1">
        <v>0</v>
      </c>
    </row>
    <row r="89" spans="1:25" s="4" customFormat="1" ht="15" outlineLevel="1" x14ac:dyDescent="0.25">
      <c r="A89" s="31">
        <v>16</v>
      </c>
      <c r="B89" s="2" t="s">
        <v>505</v>
      </c>
      <c r="C89" s="1">
        <f t="shared" si="11"/>
        <v>55242.75</v>
      </c>
      <c r="D89" s="1">
        <v>0</v>
      </c>
      <c r="E89" s="1">
        <v>0</v>
      </c>
      <c r="F89" s="1">
        <v>0</v>
      </c>
      <c r="G89" s="1">
        <v>0</v>
      </c>
      <c r="H89" s="1">
        <v>0</v>
      </c>
      <c r="I89" s="1">
        <v>0</v>
      </c>
      <c r="J89" s="73">
        <v>0</v>
      </c>
      <c r="K89" s="1">
        <v>0</v>
      </c>
      <c r="L89" s="6">
        <v>484</v>
      </c>
      <c r="M89" s="1">
        <f>'Форма 4'!F409</f>
        <v>55242.75</v>
      </c>
      <c r="N89" s="6">
        <v>0</v>
      </c>
      <c r="O89" s="6">
        <v>0</v>
      </c>
      <c r="P89" s="1">
        <v>0</v>
      </c>
      <c r="Q89" s="1">
        <v>0</v>
      </c>
      <c r="R89" s="6">
        <v>0</v>
      </c>
      <c r="S89" s="1">
        <v>0</v>
      </c>
      <c r="T89" s="6">
        <v>0</v>
      </c>
      <c r="U89" s="1">
        <v>0</v>
      </c>
      <c r="V89" s="6">
        <v>0</v>
      </c>
      <c r="W89" s="1">
        <v>0</v>
      </c>
      <c r="X89" s="6">
        <v>0</v>
      </c>
      <c r="Y89" s="1">
        <v>0</v>
      </c>
    </row>
    <row r="90" spans="1:25" s="4" customFormat="1" ht="15" outlineLevel="1" x14ac:dyDescent="0.25">
      <c r="A90" s="31">
        <v>17</v>
      </c>
      <c r="B90" s="2" t="s">
        <v>506</v>
      </c>
      <c r="C90" s="1">
        <f t="shared" si="11"/>
        <v>54163.18</v>
      </c>
      <c r="D90" s="1">
        <v>0</v>
      </c>
      <c r="E90" s="1">
        <v>0</v>
      </c>
      <c r="F90" s="1">
        <v>0</v>
      </c>
      <c r="G90" s="1">
        <v>0</v>
      </c>
      <c r="H90" s="1">
        <v>0</v>
      </c>
      <c r="I90" s="1">
        <v>0</v>
      </c>
      <c r="J90" s="73">
        <v>0</v>
      </c>
      <c r="K90" s="1">
        <v>0</v>
      </c>
      <c r="L90" s="6">
        <v>413</v>
      </c>
      <c r="M90" s="1">
        <f>'Форма 4'!F412</f>
        <v>54163.18</v>
      </c>
      <c r="N90" s="6">
        <v>0</v>
      </c>
      <c r="O90" s="6">
        <v>0</v>
      </c>
      <c r="P90" s="1">
        <v>0</v>
      </c>
      <c r="Q90" s="1">
        <v>0</v>
      </c>
      <c r="R90" s="6">
        <v>0</v>
      </c>
      <c r="S90" s="1">
        <v>0</v>
      </c>
      <c r="T90" s="6">
        <v>0</v>
      </c>
      <c r="U90" s="1">
        <v>0</v>
      </c>
      <c r="V90" s="6">
        <v>0</v>
      </c>
      <c r="W90" s="1">
        <v>0</v>
      </c>
      <c r="X90" s="6">
        <v>0</v>
      </c>
      <c r="Y90" s="1">
        <v>0</v>
      </c>
    </row>
    <row r="91" spans="1:25" s="4" customFormat="1" ht="15" outlineLevel="1" x14ac:dyDescent="0.25">
      <c r="A91" s="31">
        <v>18</v>
      </c>
      <c r="B91" s="2" t="s">
        <v>398</v>
      </c>
      <c r="C91" s="1">
        <f t="shared" si="11"/>
        <v>3838454.37</v>
      </c>
      <c r="D91" s="1">
        <v>0</v>
      </c>
      <c r="E91" s="1">
        <v>0</v>
      </c>
      <c r="F91" s="1">
        <v>0</v>
      </c>
      <c r="G91" s="1">
        <v>0</v>
      </c>
      <c r="H91" s="1">
        <v>0</v>
      </c>
      <c r="I91" s="1">
        <v>0</v>
      </c>
      <c r="J91" s="73">
        <v>0</v>
      </c>
      <c r="K91" s="1">
        <v>0</v>
      </c>
      <c r="L91" s="6">
        <v>0</v>
      </c>
      <c r="M91" s="1">
        <v>0</v>
      </c>
      <c r="N91" s="6">
        <v>0</v>
      </c>
      <c r="O91" s="6">
        <v>0</v>
      </c>
      <c r="P91" s="1">
        <v>506.3</v>
      </c>
      <c r="Q91" s="1">
        <f>'Форма 4'!F416+'Форма 4'!F417</f>
        <v>2664216.7799999998</v>
      </c>
      <c r="R91" s="6">
        <v>0</v>
      </c>
      <c r="S91" s="1">
        <v>0</v>
      </c>
      <c r="T91" s="6">
        <v>506.3</v>
      </c>
      <c r="U91" s="1">
        <f>'Форма 4'!F418+'Форма 4'!F419</f>
        <v>1174237.5900000001</v>
      </c>
      <c r="V91" s="6">
        <v>0</v>
      </c>
      <c r="W91" s="1">
        <v>0</v>
      </c>
      <c r="X91" s="6">
        <v>0</v>
      </c>
      <c r="Y91" s="1">
        <v>0</v>
      </c>
    </row>
    <row r="92" spans="1:25" s="4" customFormat="1" ht="15" outlineLevel="1" x14ac:dyDescent="0.25">
      <c r="A92" s="31">
        <v>19</v>
      </c>
      <c r="B92" s="2" t="s">
        <v>500</v>
      </c>
      <c r="C92" s="1">
        <f t="shared" si="11"/>
        <v>1749858.68</v>
      </c>
      <c r="D92" s="1">
        <v>0</v>
      </c>
      <c r="E92" s="1">
        <v>0</v>
      </c>
      <c r="F92" s="1">
        <v>0</v>
      </c>
      <c r="G92" s="1">
        <v>0</v>
      </c>
      <c r="H92" s="1">
        <v>0</v>
      </c>
      <c r="I92" s="1">
        <v>0</v>
      </c>
      <c r="J92" s="73">
        <v>1</v>
      </c>
      <c r="K92" s="1">
        <f>'Форма 4'!F420</f>
        <v>1749858.68</v>
      </c>
      <c r="L92" s="6">
        <v>0</v>
      </c>
      <c r="M92" s="1">
        <v>0</v>
      </c>
      <c r="N92" s="6">
        <v>0</v>
      </c>
      <c r="O92" s="6">
        <v>0</v>
      </c>
      <c r="P92" s="1">
        <v>0</v>
      </c>
      <c r="Q92" s="1">
        <v>0</v>
      </c>
      <c r="R92" s="6">
        <v>0</v>
      </c>
      <c r="S92" s="1">
        <v>0</v>
      </c>
      <c r="T92" s="6">
        <v>0</v>
      </c>
      <c r="U92" s="1">
        <v>0</v>
      </c>
      <c r="V92" s="6">
        <v>0</v>
      </c>
      <c r="W92" s="1">
        <v>0</v>
      </c>
      <c r="X92" s="6">
        <v>0</v>
      </c>
      <c r="Y92" s="1">
        <v>0</v>
      </c>
    </row>
    <row r="93" spans="1:25" s="4" customFormat="1" ht="15" outlineLevel="1" x14ac:dyDescent="0.25">
      <c r="A93" s="31">
        <v>20</v>
      </c>
      <c r="B93" s="2" t="s">
        <v>95</v>
      </c>
      <c r="C93" s="1">
        <f t="shared" si="11"/>
        <v>10214000</v>
      </c>
      <c r="D93" s="1">
        <v>0</v>
      </c>
      <c r="E93" s="1">
        <v>0</v>
      </c>
      <c r="F93" s="1">
        <v>0</v>
      </c>
      <c r="G93" s="1">
        <v>0</v>
      </c>
      <c r="H93" s="1">
        <v>0</v>
      </c>
      <c r="I93" s="1">
        <v>0</v>
      </c>
      <c r="J93" s="73">
        <v>0</v>
      </c>
      <c r="K93" s="1">
        <v>0</v>
      </c>
      <c r="L93" s="6">
        <v>3162</v>
      </c>
      <c r="M93" s="1">
        <f>'Форма 4'!F424</f>
        <v>10214000</v>
      </c>
      <c r="N93" s="6">
        <v>0</v>
      </c>
      <c r="O93" s="6">
        <v>0</v>
      </c>
      <c r="P93" s="1">
        <v>0</v>
      </c>
      <c r="Q93" s="1">
        <v>0</v>
      </c>
      <c r="R93" s="6">
        <v>0</v>
      </c>
      <c r="S93" s="1">
        <v>0</v>
      </c>
      <c r="T93" s="6">
        <v>0</v>
      </c>
      <c r="U93" s="1">
        <v>0</v>
      </c>
      <c r="V93" s="6">
        <v>0</v>
      </c>
      <c r="W93" s="1">
        <v>0</v>
      </c>
      <c r="X93" s="6">
        <v>0</v>
      </c>
      <c r="Y93" s="1">
        <v>0</v>
      </c>
    </row>
    <row r="94" spans="1:25" s="4" customFormat="1" ht="15" outlineLevel="1" x14ac:dyDescent="0.25">
      <c r="A94" s="31">
        <v>21</v>
      </c>
      <c r="B94" s="2" t="s">
        <v>501</v>
      </c>
      <c r="C94" s="1">
        <f t="shared" si="11"/>
        <v>1749858.68</v>
      </c>
      <c r="D94" s="1">
        <v>0</v>
      </c>
      <c r="E94" s="1">
        <v>0</v>
      </c>
      <c r="F94" s="1">
        <v>0</v>
      </c>
      <c r="G94" s="1">
        <v>0</v>
      </c>
      <c r="H94" s="1">
        <v>0</v>
      </c>
      <c r="I94" s="1">
        <v>0</v>
      </c>
      <c r="J94" s="73">
        <v>1</v>
      </c>
      <c r="K94" s="1">
        <f>'Форма 4'!F427</f>
        <v>1749858.68</v>
      </c>
      <c r="L94" s="6">
        <v>0</v>
      </c>
      <c r="M94" s="1">
        <v>0</v>
      </c>
      <c r="N94" s="6">
        <v>0</v>
      </c>
      <c r="O94" s="6">
        <v>0</v>
      </c>
      <c r="P94" s="1">
        <v>0</v>
      </c>
      <c r="Q94" s="1">
        <v>0</v>
      </c>
      <c r="R94" s="6">
        <v>0</v>
      </c>
      <c r="S94" s="1">
        <v>0</v>
      </c>
      <c r="T94" s="6">
        <v>0</v>
      </c>
      <c r="U94" s="1">
        <v>0</v>
      </c>
      <c r="V94" s="6">
        <v>0</v>
      </c>
      <c r="W94" s="1">
        <v>0</v>
      </c>
      <c r="X94" s="6">
        <v>0</v>
      </c>
      <c r="Y94" s="1">
        <v>0</v>
      </c>
    </row>
    <row r="95" spans="1:25" s="4" customFormat="1" ht="15" customHeight="1" x14ac:dyDescent="0.25">
      <c r="A95" s="198" t="s">
        <v>22</v>
      </c>
      <c r="B95" s="198"/>
      <c r="C95" s="1">
        <f t="shared" ref="C95:Y95" si="12">C96+C139+C164+C208</f>
        <v>525973801.75999999</v>
      </c>
      <c r="D95" s="1">
        <f t="shared" si="12"/>
        <v>2743087.83</v>
      </c>
      <c r="E95" s="1">
        <f t="shared" si="12"/>
        <v>59959943.200000003</v>
      </c>
      <c r="F95" s="1">
        <f t="shared" si="12"/>
        <v>36875.5</v>
      </c>
      <c r="G95" s="1">
        <f t="shared" si="12"/>
        <v>6575387.4000000004</v>
      </c>
      <c r="H95" s="1">
        <f t="shared" si="12"/>
        <v>7356316.8200000003</v>
      </c>
      <c r="I95" s="1">
        <f t="shared" si="12"/>
        <v>1250269.26</v>
      </c>
      <c r="J95" s="74">
        <f t="shared" si="12"/>
        <v>88</v>
      </c>
      <c r="K95" s="1">
        <f t="shared" si="12"/>
        <v>153653547.09999999</v>
      </c>
      <c r="L95" s="1">
        <f t="shared" si="12"/>
        <v>73999.009999999995</v>
      </c>
      <c r="M95" s="1">
        <f t="shared" si="12"/>
        <v>265357838</v>
      </c>
      <c r="N95" s="1">
        <f t="shared" si="12"/>
        <v>792</v>
      </c>
      <c r="O95" s="1">
        <f t="shared" si="12"/>
        <v>47073</v>
      </c>
      <c r="P95" s="1">
        <f t="shared" si="12"/>
        <v>3568</v>
      </c>
      <c r="Q95" s="1">
        <f t="shared" si="12"/>
        <v>4871114.04</v>
      </c>
      <c r="R95" s="1">
        <f t="shared" si="12"/>
        <v>661.5</v>
      </c>
      <c r="S95" s="1">
        <f t="shared" si="12"/>
        <v>232897.7</v>
      </c>
      <c r="T95" s="1">
        <f t="shared" si="12"/>
        <v>0</v>
      </c>
      <c r="U95" s="1">
        <f t="shared" si="12"/>
        <v>0</v>
      </c>
      <c r="V95" s="1">
        <f t="shared" si="12"/>
        <v>2228</v>
      </c>
      <c r="W95" s="1">
        <f t="shared" si="12"/>
        <v>14635414.050000001</v>
      </c>
      <c r="X95" s="1">
        <f t="shared" si="12"/>
        <v>0</v>
      </c>
      <c r="Y95" s="1">
        <f t="shared" si="12"/>
        <v>9254037.8599999994</v>
      </c>
    </row>
    <row r="96" spans="1:25" s="4" customFormat="1" ht="15" customHeight="1" outlineLevel="1" x14ac:dyDescent="0.25">
      <c r="A96" s="198" t="s">
        <v>31</v>
      </c>
      <c r="B96" s="198"/>
      <c r="C96" s="1">
        <f>SUM(C97:C138)</f>
        <v>100435748.29000001</v>
      </c>
      <c r="D96" s="1">
        <f t="shared" ref="D96:Y96" si="13">SUM(D97:D138)</f>
        <v>0</v>
      </c>
      <c r="E96" s="1">
        <f t="shared" si="13"/>
        <v>10361138.460000001</v>
      </c>
      <c r="F96" s="1">
        <f t="shared" si="13"/>
        <v>0</v>
      </c>
      <c r="G96" s="1">
        <f t="shared" si="13"/>
        <v>380029.5</v>
      </c>
      <c r="H96" s="1">
        <f t="shared" si="13"/>
        <v>258420.06</v>
      </c>
      <c r="I96" s="1">
        <f t="shared" si="13"/>
        <v>0</v>
      </c>
      <c r="J96" s="74">
        <f t="shared" si="13"/>
        <v>1</v>
      </c>
      <c r="K96" s="1">
        <f t="shared" si="13"/>
        <v>1745316.98</v>
      </c>
      <c r="L96" s="1">
        <f t="shared" si="13"/>
        <v>28766.799999999999</v>
      </c>
      <c r="M96" s="1">
        <f t="shared" si="13"/>
        <v>83734395.459999993</v>
      </c>
      <c r="N96" s="1">
        <f t="shared" si="13"/>
        <v>792</v>
      </c>
      <c r="O96" s="1">
        <f t="shared" si="13"/>
        <v>47073</v>
      </c>
      <c r="P96" s="1">
        <f t="shared" si="13"/>
        <v>1960</v>
      </c>
      <c r="Q96" s="1">
        <f t="shared" si="13"/>
        <v>142464.94</v>
      </c>
      <c r="R96" s="1">
        <f t="shared" si="13"/>
        <v>661.5</v>
      </c>
      <c r="S96" s="1">
        <f t="shared" si="13"/>
        <v>232897.7</v>
      </c>
      <c r="T96" s="1">
        <f t="shared" si="13"/>
        <v>0</v>
      </c>
      <c r="U96" s="1">
        <f t="shared" si="13"/>
        <v>0</v>
      </c>
      <c r="V96" s="1">
        <f t="shared" si="13"/>
        <v>540</v>
      </c>
      <c r="W96" s="1">
        <f t="shared" si="13"/>
        <v>2557815.0099999998</v>
      </c>
      <c r="X96" s="1">
        <f t="shared" si="13"/>
        <v>0</v>
      </c>
      <c r="Y96" s="1">
        <f t="shared" si="13"/>
        <v>976197.18</v>
      </c>
    </row>
    <row r="97" spans="1:25" s="4" customFormat="1" ht="15" outlineLevel="2" x14ac:dyDescent="0.25">
      <c r="A97" s="39">
        <v>1</v>
      </c>
      <c r="B97" s="97" t="s">
        <v>649</v>
      </c>
      <c r="C97" s="1">
        <f>D97+E97+F97+G97+H97+I97+K97+M97+O97+Q97+S97+U97+W97+X97+Y97</f>
        <v>2557815.0099999998</v>
      </c>
      <c r="D97" s="1">
        <v>0</v>
      </c>
      <c r="E97" s="1">
        <v>0</v>
      </c>
      <c r="F97" s="1">
        <v>0</v>
      </c>
      <c r="G97" s="1">
        <v>0</v>
      </c>
      <c r="H97" s="1">
        <v>0</v>
      </c>
      <c r="I97" s="1">
        <v>0</v>
      </c>
      <c r="J97" s="74">
        <v>0</v>
      </c>
      <c r="K97" s="1">
        <v>0</v>
      </c>
      <c r="L97" s="1">
        <v>0</v>
      </c>
      <c r="M97" s="1">
        <v>0</v>
      </c>
      <c r="N97" s="1">
        <v>0</v>
      </c>
      <c r="O97" s="1">
        <v>0</v>
      </c>
      <c r="P97" s="1">
        <v>0</v>
      </c>
      <c r="Q97" s="1">
        <v>0</v>
      </c>
      <c r="R97" s="1">
        <v>0</v>
      </c>
      <c r="S97" s="1">
        <v>0</v>
      </c>
      <c r="T97" s="1">
        <v>0</v>
      </c>
      <c r="U97" s="1">
        <v>0</v>
      </c>
      <c r="V97" s="1">
        <v>540</v>
      </c>
      <c r="W97" s="1">
        <f>'Форма 4'!F432</f>
        <v>2557815.0099999998</v>
      </c>
      <c r="X97" s="1">
        <v>0</v>
      </c>
      <c r="Y97" s="1">
        <v>0</v>
      </c>
    </row>
    <row r="98" spans="1:25" s="4" customFormat="1" ht="15" outlineLevel="2" x14ac:dyDescent="0.25">
      <c r="A98" s="39">
        <f>A97+1</f>
        <v>2</v>
      </c>
      <c r="B98" s="97" t="s">
        <v>96</v>
      </c>
      <c r="C98" s="1">
        <f t="shared" ref="C98:C138" si="14">D98+E98+F98+G98+H98+I98+K98+M98+O98+Q98+S98+U98+W98+X98+Y98</f>
        <v>1745316.98</v>
      </c>
      <c r="D98" s="1">
        <v>0</v>
      </c>
      <c r="E98" s="1">
        <v>0</v>
      </c>
      <c r="F98" s="1">
        <v>0</v>
      </c>
      <c r="G98" s="1">
        <v>0</v>
      </c>
      <c r="H98" s="1">
        <v>0</v>
      </c>
      <c r="I98" s="1">
        <v>0</v>
      </c>
      <c r="J98" s="74">
        <v>1</v>
      </c>
      <c r="K98" s="1">
        <f>'Форма 4'!F435</f>
        <v>1745316.98</v>
      </c>
      <c r="L98" s="1">
        <v>0</v>
      </c>
      <c r="M98" s="1">
        <v>0</v>
      </c>
      <c r="N98" s="1">
        <v>0</v>
      </c>
      <c r="O98" s="1">
        <v>0</v>
      </c>
      <c r="P98" s="1">
        <v>0</v>
      </c>
      <c r="Q98" s="1">
        <v>0</v>
      </c>
      <c r="R98" s="1">
        <v>0</v>
      </c>
      <c r="S98" s="1">
        <v>0</v>
      </c>
      <c r="T98" s="1">
        <v>0</v>
      </c>
      <c r="U98" s="1">
        <v>0</v>
      </c>
      <c r="V98" s="1">
        <v>0</v>
      </c>
      <c r="W98" s="1">
        <v>0</v>
      </c>
      <c r="X98" s="1">
        <v>0</v>
      </c>
      <c r="Y98" s="1">
        <v>0</v>
      </c>
    </row>
    <row r="99" spans="1:25" s="4" customFormat="1" ht="15" outlineLevel="2" x14ac:dyDescent="0.25">
      <c r="A99" s="39">
        <f t="shared" ref="A99:A138" si="15">A98+1</f>
        <v>3</v>
      </c>
      <c r="B99" s="97" t="s">
        <v>650</v>
      </c>
      <c r="C99" s="1">
        <f t="shared" si="14"/>
        <v>343650</v>
      </c>
      <c r="D99" s="1">
        <v>0</v>
      </c>
      <c r="E99" s="1">
        <f>'Форма 4'!F439+'Форма 4'!F440</f>
        <v>219225</v>
      </c>
      <c r="F99" s="1">
        <v>0</v>
      </c>
      <c r="G99" s="1">
        <f>'Форма 4'!F441+'Форма 4'!F442</f>
        <v>74062.5</v>
      </c>
      <c r="H99" s="1">
        <f>'Форма 4'!F443+'Форма 4'!F444</f>
        <v>50362.5</v>
      </c>
      <c r="I99" s="1">
        <v>0</v>
      </c>
      <c r="J99" s="74">
        <v>0</v>
      </c>
      <c r="K99" s="1">
        <v>0</v>
      </c>
      <c r="L99" s="1">
        <v>0</v>
      </c>
      <c r="M99" s="1">
        <v>0</v>
      </c>
      <c r="N99" s="1">
        <v>0</v>
      </c>
      <c r="O99" s="1">
        <v>0</v>
      </c>
      <c r="P99" s="1">
        <v>0</v>
      </c>
      <c r="Q99" s="1">
        <v>0</v>
      </c>
      <c r="R99" s="1">
        <v>0</v>
      </c>
      <c r="S99" s="1">
        <v>0</v>
      </c>
      <c r="T99" s="1">
        <v>0</v>
      </c>
      <c r="U99" s="1">
        <v>0</v>
      </c>
      <c r="V99" s="1">
        <v>0</v>
      </c>
      <c r="W99" s="1">
        <v>0</v>
      </c>
      <c r="X99" s="1">
        <v>0</v>
      </c>
      <c r="Y99" s="1">
        <v>0</v>
      </c>
    </row>
    <row r="100" spans="1:25" s="4" customFormat="1" ht="15" outlineLevel="2" x14ac:dyDescent="0.25">
      <c r="A100" s="39">
        <f t="shared" si="15"/>
        <v>4</v>
      </c>
      <c r="B100" s="97" t="s">
        <v>651</v>
      </c>
      <c r="C100" s="1">
        <f t="shared" si="14"/>
        <v>140808.95999999999</v>
      </c>
      <c r="D100" s="1">
        <v>0</v>
      </c>
      <c r="E100" s="1">
        <v>0</v>
      </c>
      <c r="F100" s="1">
        <v>0</v>
      </c>
      <c r="G100" s="1">
        <v>0</v>
      </c>
      <c r="H100" s="1">
        <v>0</v>
      </c>
      <c r="I100" s="1">
        <v>0</v>
      </c>
      <c r="J100" s="74">
        <v>0</v>
      </c>
      <c r="K100" s="1">
        <v>0</v>
      </c>
      <c r="L100" s="1">
        <v>1135</v>
      </c>
      <c r="M100" s="1">
        <f>'Форма 4'!F445</f>
        <v>140808.95999999999</v>
      </c>
      <c r="N100" s="1">
        <v>0</v>
      </c>
      <c r="O100" s="1">
        <v>0</v>
      </c>
      <c r="P100" s="1">
        <v>0</v>
      </c>
      <c r="Q100" s="1">
        <v>0</v>
      </c>
      <c r="R100" s="1">
        <v>0</v>
      </c>
      <c r="S100" s="1">
        <v>0</v>
      </c>
      <c r="T100" s="1">
        <v>0</v>
      </c>
      <c r="U100" s="1">
        <v>0</v>
      </c>
      <c r="V100" s="1">
        <v>0</v>
      </c>
      <c r="W100" s="1">
        <v>0</v>
      </c>
      <c r="X100" s="1">
        <v>0</v>
      </c>
      <c r="Y100" s="1">
        <v>0</v>
      </c>
    </row>
    <row r="101" spans="1:25" s="4" customFormat="1" ht="15" outlineLevel="2" x14ac:dyDescent="0.25">
      <c r="A101" s="39">
        <f t="shared" si="15"/>
        <v>5</v>
      </c>
      <c r="B101" s="97" t="s">
        <v>652</v>
      </c>
      <c r="C101" s="1">
        <f t="shared" si="14"/>
        <v>387382</v>
      </c>
      <c r="D101" s="1">
        <v>0</v>
      </c>
      <c r="E101" s="1">
        <f>'Форма 4'!F449+'Форма 4'!F450</f>
        <v>247123</v>
      </c>
      <c r="F101" s="1">
        <v>0</v>
      </c>
      <c r="G101" s="1">
        <f>'Форма 4'!F451+'Форма 4'!F452</f>
        <v>83487.5</v>
      </c>
      <c r="H101" s="1">
        <f>'Форма 4'!F453+'Форма 4'!F454</f>
        <v>56771.5</v>
      </c>
      <c r="I101" s="1">
        <v>0</v>
      </c>
      <c r="J101" s="74">
        <v>0</v>
      </c>
      <c r="K101" s="1">
        <v>0</v>
      </c>
      <c r="L101" s="1">
        <v>0</v>
      </c>
      <c r="M101" s="1">
        <v>0</v>
      </c>
      <c r="N101" s="1">
        <v>0</v>
      </c>
      <c r="O101" s="1">
        <v>0</v>
      </c>
      <c r="P101" s="1">
        <v>0</v>
      </c>
      <c r="Q101" s="1">
        <v>0</v>
      </c>
      <c r="R101" s="1">
        <v>0</v>
      </c>
      <c r="S101" s="1">
        <v>0</v>
      </c>
      <c r="T101" s="1">
        <v>0</v>
      </c>
      <c r="U101" s="1">
        <v>0</v>
      </c>
      <c r="V101" s="1">
        <v>0</v>
      </c>
      <c r="W101" s="1">
        <v>0</v>
      </c>
      <c r="X101" s="1">
        <v>0</v>
      </c>
      <c r="Y101" s="1">
        <v>0</v>
      </c>
    </row>
    <row r="102" spans="1:25" s="4" customFormat="1" ht="15" outlineLevel="2" x14ac:dyDescent="0.25">
      <c r="A102" s="39">
        <f t="shared" si="15"/>
        <v>6</v>
      </c>
      <c r="B102" s="97" t="s">
        <v>653</v>
      </c>
      <c r="C102" s="1">
        <f t="shared" si="14"/>
        <v>2743045.29</v>
      </c>
      <c r="D102" s="1">
        <v>0</v>
      </c>
      <c r="E102" s="1">
        <v>0</v>
      </c>
      <c r="F102" s="1">
        <v>0</v>
      </c>
      <c r="G102" s="1">
        <v>0</v>
      </c>
      <c r="H102" s="1">
        <v>0</v>
      </c>
      <c r="I102" s="1">
        <v>0</v>
      </c>
      <c r="J102" s="74">
        <v>0</v>
      </c>
      <c r="K102" s="1">
        <v>0</v>
      </c>
      <c r="L102" s="1">
        <v>730</v>
      </c>
      <c r="M102" s="1">
        <f>'Форма 4'!F455</f>
        <v>2743045.29</v>
      </c>
      <c r="N102" s="1">
        <v>0</v>
      </c>
      <c r="O102" s="1">
        <v>0</v>
      </c>
      <c r="P102" s="1">
        <v>0</v>
      </c>
      <c r="Q102" s="1">
        <v>0</v>
      </c>
      <c r="R102" s="1">
        <v>0</v>
      </c>
      <c r="S102" s="1">
        <v>0</v>
      </c>
      <c r="T102" s="1">
        <v>0</v>
      </c>
      <c r="U102" s="1">
        <v>0</v>
      </c>
      <c r="V102" s="1">
        <v>0</v>
      </c>
      <c r="W102" s="1">
        <v>0</v>
      </c>
      <c r="X102" s="1">
        <v>0</v>
      </c>
      <c r="Y102" s="1">
        <v>0</v>
      </c>
    </row>
    <row r="103" spans="1:25" s="4" customFormat="1" ht="15" outlineLevel="2" x14ac:dyDescent="0.25">
      <c r="A103" s="39">
        <f t="shared" si="15"/>
        <v>7</v>
      </c>
      <c r="B103" s="97" t="s">
        <v>853</v>
      </c>
      <c r="C103" s="1">
        <f t="shared" si="14"/>
        <v>68121.36</v>
      </c>
      <c r="D103" s="1">
        <v>0</v>
      </c>
      <c r="E103" s="1">
        <v>0</v>
      </c>
      <c r="F103" s="1">
        <v>0</v>
      </c>
      <c r="G103" s="1">
        <v>0</v>
      </c>
      <c r="H103" s="1">
        <v>0</v>
      </c>
      <c r="I103" s="1">
        <v>0</v>
      </c>
      <c r="J103" s="74">
        <v>0</v>
      </c>
      <c r="K103" s="1">
        <v>0</v>
      </c>
      <c r="L103" s="1">
        <v>709</v>
      </c>
      <c r="M103" s="1">
        <f>'Форма 4'!F460</f>
        <v>68121.36</v>
      </c>
      <c r="N103" s="1">
        <v>0</v>
      </c>
      <c r="O103" s="1">
        <v>0</v>
      </c>
      <c r="P103" s="1">
        <v>0</v>
      </c>
      <c r="Q103" s="1">
        <v>0</v>
      </c>
      <c r="R103" s="1">
        <v>0</v>
      </c>
      <c r="S103" s="1">
        <v>0</v>
      </c>
      <c r="T103" s="1">
        <v>0</v>
      </c>
      <c r="U103" s="1">
        <v>0</v>
      </c>
      <c r="V103" s="1">
        <v>0</v>
      </c>
      <c r="W103" s="1">
        <v>0</v>
      </c>
      <c r="X103" s="1">
        <v>0</v>
      </c>
      <c r="Y103" s="1">
        <v>0</v>
      </c>
    </row>
    <row r="104" spans="1:25" s="4" customFormat="1" ht="15" outlineLevel="2" x14ac:dyDescent="0.25">
      <c r="A104" s="39">
        <f t="shared" si="15"/>
        <v>8</v>
      </c>
      <c r="B104" s="97" t="s">
        <v>654</v>
      </c>
      <c r="C104" s="1">
        <f t="shared" si="14"/>
        <v>171051.77</v>
      </c>
      <c r="D104" s="1">
        <v>0</v>
      </c>
      <c r="E104" s="1">
        <v>0</v>
      </c>
      <c r="F104" s="1">
        <v>0</v>
      </c>
      <c r="G104" s="1">
        <v>0</v>
      </c>
      <c r="H104" s="1">
        <v>0</v>
      </c>
      <c r="I104" s="1">
        <v>0</v>
      </c>
      <c r="J104" s="74">
        <v>0</v>
      </c>
      <c r="K104" s="1">
        <v>0</v>
      </c>
      <c r="L104" s="1">
        <v>630</v>
      </c>
      <c r="M104" s="1">
        <f>'Форма 4'!F463</f>
        <v>171051.77</v>
      </c>
      <c r="N104" s="1">
        <v>0</v>
      </c>
      <c r="O104" s="1">
        <v>0</v>
      </c>
      <c r="P104" s="1">
        <v>0</v>
      </c>
      <c r="Q104" s="1">
        <v>0</v>
      </c>
      <c r="R104" s="1">
        <v>0</v>
      </c>
      <c r="S104" s="1">
        <v>0</v>
      </c>
      <c r="T104" s="1">
        <v>0</v>
      </c>
      <c r="U104" s="1">
        <v>0</v>
      </c>
      <c r="V104" s="1">
        <v>0</v>
      </c>
      <c r="W104" s="1">
        <v>0</v>
      </c>
      <c r="X104" s="1">
        <v>0</v>
      </c>
      <c r="Y104" s="1">
        <v>0</v>
      </c>
    </row>
    <row r="105" spans="1:25" s="4" customFormat="1" ht="15" outlineLevel="2" x14ac:dyDescent="0.25">
      <c r="A105" s="39">
        <f t="shared" si="15"/>
        <v>9</v>
      </c>
      <c r="B105" s="97" t="s">
        <v>655</v>
      </c>
      <c r="C105" s="1">
        <f t="shared" si="14"/>
        <v>82185.06</v>
      </c>
      <c r="D105" s="1">
        <v>0</v>
      </c>
      <c r="E105" s="1">
        <v>0</v>
      </c>
      <c r="F105" s="1">
        <v>0</v>
      </c>
      <c r="G105" s="1">
        <v>0</v>
      </c>
      <c r="H105" s="1">
        <v>0</v>
      </c>
      <c r="I105" s="1">
        <v>0</v>
      </c>
      <c r="J105" s="74">
        <v>0</v>
      </c>
      <c r="K105" s="1">
        <v>0</v>
      </c>
      <c r="L105" s="1">
        <v>670</v>
      </c>
      <c r="M105" s="1">
        <f>'Форма 4'!F466</f>
        <v>82185.06</v>
      </c>
      <c r="N105" s="1">
        <v>0</v>
      </c>
      <c r="O105" s="1">
        <v>0</v>
      </c>
      <c r="P105" s="1">
        <v>0</v>
      </c>
      <c r="Q105" s="1">
        <v>0</v>
      </c>
      <c r="R105" s="1">
        <v>0</v>
      </c>
      <c r="S105" s="1">
        <v>0</v>
      </c>
      <c r="T105" s="1">
        <v>0</v>
      </c>
      <c r="U105" s="1">
        <v>0</v>
      </c>
      <c r="V105" s="1">
        <v>0</v>
      </c>
      <c r="W105" s="1">
        <v>0</v>
      </c>
      <c r="X105" s="1">
        <v>0</v>
      </c>
      <c r="Y105" s="1">
        <v>0</v>
      </c>
    </row>
    <row r="106" spans="1:25" s="4" customFormat="1" ht="15" outlineLevel="2" x14ac:dyDescent="0.25">
      <c r="A106" s="39">
        <f t="shared" si="15"/>
        <v>10</v>
      </c>
      <c r="B106" s="97" t="s">
        <v>98</v>
      </c>
      <c r="C106" s="1">
        <f t="shared" si="14"/>
        <v>6298789.9500000002</v>
      </c>
      <c r="D106" s="1">
        <v>0</v>
      </c>
      <c r="E106" s="1">
        <v>0</v>
      </c>
      <c r="F106" s="1">
        <v>0</v>
      </c>
      <c r="G106" s="1">
        <v>0</v>
      </c>
      <c r="H106" s="1">
        <v>0</v>
      </c>
      <c r="I106" s="1">
        <v>0</v>
      </c>
      <c r="J106" s="74">
        <v>0</v>
      </c>
      <c r="K106" s="1">
        <v>0</v>
      </c>
      <c r="L106" s="1">
        <v>1640</v>
      </c>
      <c r="M106" s="1">
        <f>'Форма 4'!F469</f>
        <v>6298789.9500000002</v>
      </c>
      <c r="N106" s="1">
        <v>0</v>
      </c>
      <c r="O106" s="1">
        <v>0</v>
      </c>
      <c r="P106" s="1">
        <v>0</v>
      </c>
      <c r="Q106" s="1">
        <v>0</v>
      </c>
      <c r="R106" s="1">
        <v>0</v>
      </c>
      <c r="S106" s="1">
        <v>0</v>
      </c>
      <c r="T106" s="1">
        <v>0</v>
      </c>
      <c r="U106" s="1">
        <v>0</v>
      </c>
      <c r="V106" s="1">
        <v>0</v>
      </c>
      <c r="W106" s="1">
        <v>0</v>
      </c>
      <c r="X106" s="1">
        <v>0</v>
      </c>
      <c r="Y106" s="1">
        <v>0</v>
      </c>
    </row>
    <row r="107" spans="1:25" s="4" customFormat="1" ht="15" outlineLevel="2" x14ac:dyDescent="0.25">
      <c r="A107" s="39">
        <f t="shared" si="15"/>
        <v>11</v>
      </c>
      <c r="B107" s="97" t="s">
        <v>656</v>
      </c>
      <c r="C107" s="1">
        <f t="shared" si="14"/>
        <v>80457.3</v>
      </c>
      <c r="D107" s="1">
        <v>0</v>
      </c>
      <c r="E107" s="1">
        <v>0</v>
      </c>
      <c r="F107" s="1">
        <v>0</v>
      </c>
      <c r="G107" s="1">
        <v>0</v>
      </c>
      <c r="H107" s="1">
        <v>0</v>
      </c>
      <c r="I107" s="1">
        <v>0</v>
      </c>
      <c r="J107" s="74">
        <v>0</v>
      </c>
      <c r="K107" s="1">
        <v>0</v>
      </c>
      <c r="L107" s="1">
        <v>0</v>
      </c>
      <c r="M107" s="1">
        <v>0</v>
      </c>
      <c r="N107" s="1">
        <v>450</v>
      </c>
      <c r="O107" s="1">
        <f>'Форма 4'!F475+'Форма 4'!F476</f>
        <v>24264.9</v>
      </c>
      <c r="P107" s="1">
        <v>0</v>
      </c>
      <c r="Q107" s="1">
        <v>0</v>
      </c>
      <c r="R107" s="1">
        <v>171.5</v>
      </c>
      <c r="S107" s="1">
        <f>'Форма 4'!F473+'Форма 4'!F474</f>
        <v>56192.4</v>
      </c>
      <c r="T107" s="1">
        <v>0</v>
      </c>
      <c r="U107" s="1">
        <v>0</v>
      </c>
      <c r="V107" s="1">
        <v>0</v>
      </c>
      <c r="W107" s="1">
        <v>0</v>
      </c>
      <c r="X107" s="1">
        <v>0</v>
      </c>
      <c r="Y107" s="1">
        <v>0</v>
      </c>
    </row>
    <row r="108" spans="1:25" s="4" customFormat="1" ht="15" outlineLevel="2" x14ac:dyDescent="0.25">
      <c r="A108" s="39">
        <f t="shared" si="15"/>
        <v>12</v>
      </c>
      <c r="B108" s="97" t="s">
        <v>169</v>
      </c>
      <c r="C108" s="1">
        <f t="shared" si="14"/>
        <v>1940724.07</v>
      </c>
      <c r="D108" s="1">
        <v>0</v>
      </c>
      <c r="E108" s="1">
        <f>'Форма 4'!F478+'Форма 4'!F479</f>
        <v>1243758.3700000001</v>
      </c>
      <c r="F108" s="1">
        <v>0</v>
      </c>
      <c r="G108" s="1">
        <v>0</v>
      </c>
      <c r="H108" s="1">
        <v>0</v>
      </c>
      <c r="I108" s="1">
        <v>0</v>
      </c>
      <c r="J108" s="74">
        <v>0</v>
      </c>
      <c r="K108" s="1">
        <v>0</v>
      </c>
      <c r="L108" s="1">
        <v>0</v>
      </c>
      <c r="M108" s="1">
        <v>0</v>
      </c>
      <c r="N108" s="1">
        <v>0</v>
      </c>
      <c r="O108" s="1">
        <v>0</v>
      </c>
      <c r="P108" s="1">
        <v>0</v>
      </c>
      <c r="Q108" s="1">
        <v>0</v>
      </c>
      <c r="R108" s="1">
        <v>0</v>
      </c>
      <c r="S108" s="1">
        <v>0</v>
      </c>
      <c r="T108" s="1">
        <v>0</v>
      </c>
      <c r="U108" s="1">
        <v>0</v>
      </c>
      <c r="V108" s="1">
        <v>0</v>
      </c>
      <c r="W108" s="1">
        <v>0</v>
      </c>
      <c r="X108" s="1">
        <v>0</v>
      </c>
      <c r="Y108" s="1">
        <f>'Форма 4'!F480+'Форма 4'!F481</f>
        <v>696965.7</v>
      </c>
    </row>
    <row r="109" spans="1:25" s="4" customFormat="1" ht="15" outlineLevel="2" x14ac:dyDescent="0.25">
      <c r="A109" s="39">
        <f t="shared" si="15"/>
        <v>13</v>
      </c>
      <c r="B109" s="97" t="s">
        <v>170</v>
      </c>
      <c r="C109" s="1">
        <f t="shared" si="14"/>
        <v>2578233.6800000002</v>
      </c>
      <c r="D109" s="1">
        <v>0</v>
      </c>
      <c r="E109" s="1">
        <v>0</v>
      </c>
      <c r="F109" s="1">
        <v>0</v>
      </c>
      <c r="G109" s="1">
        <v>0</v>
      </c>
      <c r="H109" s="1">
        <v>0</v>
      </c>
      <c r="I109" s="1">
        <v>0</v>
      </c>
      <c r="J109" s="74">
        <v>0</v>
      </c>
      <c r="K109" s="1">
        <v>0</v>
      </c>
      <c r="L109" s="1">
        <v>470</v>
      </c>
      <c r="M109" s="1">
        <f>'Форма 4'!F482</f>
        <v>2578233.6800000002</v>
      </c>
      <c r="N109" s="1">
        <v>0</v>
      </c>
      <c r="O109" s="1">
        <v>0</v>
      </c>
      <c r="P109" s="1">
        <v>0</v>
      </c>
      <c r="Q109" s="1">
        <v>0</v>
      </c>
      <c r="R109" s="1">
        <v>0</v>
      </c>
      <c r="S109" s="1">
        <v>0</v>
      </c>
      <c r="T109" s="1">
        <v>0</v>
      </c>
      <c r="U109" s="1">
        <v>0</v>
      </c>
      <c r="V109" s="1">
        <v>0</v>
      </c>
      <c r="W109" s="1">
        <v>0</v>
      </c>
      <c r="X109" s="1">
        <v>0</v>
      </c>
      <c r="Y109" s="1">
        <v>0</v>
      </c>
    </row>
    <row r="110" spans="1:25" s="4" customFormat="1" ht="15" outlineLevel="2" x14ac:dyDescent="0.25">
      <c r="A110" s="39">
        <f t="shared" si="15"/>
        <v>14</v>
      </c>
      <c r="B110" s="97" t="s">
        <v>657</v>
      </c>
      <c r="C110" s="1">
        <f t="shared" si="14"/>
        <v>159881.78</v>
      </c>
      <c r="D110" s="1">
        <v>0</v>
      </c>
      <c r="E110" s="1">
        <v>0</v>
      </c>
      <c r="F110" s="1">
        <v>0</v>
      </c>
      <c r="G110" s="1">
        <v>0</v>
      </c>
      <c r="H110" s="1">
        <v>0</v>
      </c>
      <c r="I110" s="1">
        <v>0</v>
      </c>
      <c r="J110" s="74">
        <v>0</v>
      </c>
      <c r="K110" s="1">
        <v>0</v>
      </c>
      <c r="L110" s="1">
        <v>595</v>
      </c>
      <c r="M110" s="1">
        <f>'Форма 4'!F485</f>
        <v>159881.78</v>
      </c>
      <c r="N110" s="1">
        <v>0</v>
      </c>
      <c r="O110" s="1">
        <v>0</v>
      </c>
      <c r="P110" s="1">
        <v>0</v>
      </c>
      <c r="Q110" s="1">
        <v>0</v>
      </c>
      <c r="R110" s="1">
        <v>0</v>
      </c>
      <c r="S110" s="1">
        <v>0</v>
      </c>
      <c r="T110" s="1">
        <v>0</v>
      </c>
      <c r="U110" s="1">
        <v>0</v>
      </c>
      <c r="V110" s="1">
        <v>0</v>
      </c>
      <c r="W110" s="1">
        <v>0</v>
      </c>
      <c r="X110" s="1">
        <v>0</v>
      </c>
      <c r="Y110" s="1">
        <v>0</v>
      </c>
    </row>
    <row r="111" spans="1:25" s="4" customFormat="1" ht="15" outlineLevel="2" x14ac:dyDescent="0.25">
      <c r="A111" s="39">
        <f t="shared" si="15"/>
        <v>15</v>
      </c>
      <c r="B111" s="97" t="s">
        <v>99</v>
      </c>
      <c r="C111" s="1">
        <f t="shared" si="14"/>
        <v>4028248</v>
      </c>
      <c r="D111" s="1">
        <v>0</v>
      </c>
      <c r="E111" s="1">
        <v>0</v>
      </c>
      <c r="F111" s="1">
        <v>0</v>
      </c>
      <c r="G111" s="1">
        <v>0</v>
      </c>
      <c r="H111" s="1">
        <v>0</v>
      </c>
      <c r="I111" s="1">
        <v>0</v>
      </c>
      <c r="J111" s="74">
        <v>0</v>
      </c>
      <c r="K111" s="1">
        <v>0</v>
      </c>
      <c r="L111" s="1">
        <v>930</v>
      </c>
      <c r="M111" s="1">
        <f>'Форма 4'!F488</f>
        <v>4028248</v>
      </c>
      <c r="N111" s="1">
        <v>0</v>
      </c>
      <c r="O111" s="1">
        <v>0</v>
      </c>
      <c r="P111" s="1">
        <v>0</v>
      </c>
      <c r="Q111" s="1">
        <v>0</v>
      </c>
      <c r="R111" s="1">
        <v>0</v>
      </c>
      <c r="S111" s="1">
        <v>0</v>
      </c>
      <c r="T111" s="1">
        <v>0</v>
      </c>
      <c r="U111" s="1">
        <v>0</v>
      </c>
      <c r="V111" s="1">
        <v>0</v>
      </c>
      <c r="W111" s="1">
        <v>0</v>
      </c>
      <c r="X111" s="1">
        <v>0</v>
      </c>
      <c r="Y111" s="1">
        <v>0</v>
      </c>
    </row>
    <row r="112" spans="1:25" s="4" customFormat="1" ht="15" outlineLevel="2" x14ac:dyDescent="0.25">
      <c r="A112" s="39">
        <f t="shared" si="15"/>
        <v>16</v>
      </c>
      <c r="B112" s="97" t="s">
        <v>100</v>
      </c>
      <c r="C112" s="1">
        <f t="shared" si="14"/>
        <v>5383498.1200000001</v>
      </c>
      <c r="D112" s="1">
        <v>0</v>
      </c>
      <c r="E112" s="1">
        <v>0</v>
      </c>
      <c r="F112" s="1">
        <v>0</v>
      </c>
      <c r="G112" s="1">
        <v>0</v>
      </c>
      <c r="H112" s="1">
        <v>0</v>
      </c>
      <c r="I112" s="1">
        <v>0</v>
      </c>
      <c r="J112" s="74">
        <v>0</v>
      </c>
      <c r="K112" s="1">
        <v>0</v>
      </c>
      <c r="L112" s="1">
        <v>1310.8</v>
      </c>
      <c r="M112" s="1">
        <f>'Форма 4'!F491</f>
        <v>5383498.1200000001</v>
      </c>
      <c r="N112" s="1">
        <v>0</v>
      </c>
      <c r="O112" s="1">
        <v>0</v>
      </c>
      <c r="P112" s="1">
        <v>0</v>
      </c>
      <c r="Q112" s="1">
        <v>0</v>
      </c>
      <c r="R112" s="1">
        <v>0</v>
      </c>
      <c r="S112" s="1">
        <v>0</v>
      </c>
      <c r="T112" s="1">
        <v>0</v>
      </c>
      <c r="U112" s="1">
        <v>0</v>
      </c>
      <c r="V112" s="1">
        <v>0</v>
      </c>
      <c r="W112" s="1">
        <v>0</v>
      </c>
      <c r="X112" s="1">
        <v>0</v>
      </c>
      <c r="Y112" s="1">
        <v>0</v>
      </c>
    </row>
    <row r="113" spans="1:25" s="4" customFormat="1" ht="15" outlineLevel="2" x14ac:dyDescent="0.25">
      <c r="A113" s="39">
        <f t="shared" si="15"/>
        <v>17</v>
      </c>
      <c r="B113" s="97" t="s">
        <v>658</v>
      </c>
      <c r="C113" s="1">
        <f t="shared" si="14"/>
        <v>138704.51</v>
      </c>
      <c r="D113" s="1">
        <v>0</v>
      </c>
      <c r="E113" s="1">
        <v>0</v>
      </c>
      <c r="F113" s="1">
        <v>0</v>
      </c>
      <c r="G113" s="1">
        <v>0</v>
      </c>
      <c r="H113" s="1">
        <v>0</v>
      </c>
      <c r="I113" s="1">
        <v>0</v>
      </c>
      <c r="J113" s="74">
        <v>0</v>
      </c>
      <c r="K113" s="1">
        <v>0</v>
      </c>
      <c r="L113" s="1">
        <v>1120</v>
      </c>
      <c r="M113" s="1">
        <f>'Форма 4'!F494</f>
        <v>138704.51</v>
      </c>
      <c r="N113" s="1">
        <v>0</v>
      </c>
      <c r="O113" s="1">
        <v>0</v>
      </c>
      <c r="P113" s="1">
        <v>0</v>
      </c>
      <c r="Q113" s="1">
        <v>0</v>
      </c>
      <c r="R113" s="1">
        <v>0</v>
      </c>
      <c r="S113" s="1">
        <v>0</v>
      </c>
      <c r="T113" s="1">
        <v>0</v>
      </c>
      <c r="U113" s="1">
        <v>0</v>
      </c>
      <c r="V113" s="1">
        <v>0</v>
      </c>
      <c r="W113" s="1">
        <v>0</v>
      </c>
      <c r="X113" s="1">
        <v>0</v>
      </c>
      <c r="Y113" s="1">
        <v>0</v>
      </c>
    </row>
    <row r="114" spans="1:25" s="4" customFormat="1" ht="15" outlineLevel="2" x14ac:dyDescent="0.25">
      <c r="A114" s="39">
        <f t="shared" si="15"/>
        <v>18</v>
      </c>
      <c r="B114" s="97" t="s">
        <v>101</v>
      </c>
      <c r="C114" s="1">
        <f t="shared" si="14"/>
        <v>5076196.58</v>
      </c>
      <c r="D114" s="1">
        <v>0</v>
      </c>
      <c r="E114" s="1">
        <v>0</v>
      </c>
      <c r="F114" s="1">
        <v>0</v>
      </c>
      <c r="G114" s="1">
        <v>0</v>
      </c>
      <c r="H114" s="1">
        <v>0</v>
      </c>
      <c r="I114" s="1">
        <v>0</v>
      </c>
      <c r="J114" s="74">
        <v>0</v>
      </c>
      <c r="K114" s="1">
        <v>0</v>
      </c>
      <c r="L114" s="1">
        <v>1160</v>
      </c>
      <c r="M114" s="1">
        <f>'Форма 4'!F497</f>
        <v>5076196.58</v>
      </c>
      <c r="N114" s="1">
        <v>0</v>
      </c>
      <c r="O114" s="1">
        <v>0</v>
      </c>
      <c r="P114" s="1">
        <v>0</v>
      </c>
      <c r="Q114" s="1">
        <v>0</v>
      </c>
      <c r="R114" s="1">
        <v>0</v>
      </c>
      <c r="S114" s="1">
        <v>0</v>
      </c>
      <c r="T114" s="1">
        <v>0</v>
      </c>
      <c r="U114" s="1">
        <v>0</v>
      </c>
      <c r="V114" s="1">
        <v>0</v>
      </c>
      <c r="W114" s="1">
        <v>0</v>
      </c>
      <c r="X114" s="1">
        <v>0</v>
      </c>
      <c r="Y114" s="1">
        <v>0</v>
      </c>
    </row>
    <row r="115" spans="1:25" s="4" customFormat="1" ht="15" outlineLevel="2" x14ac:dyDescent="0.25">
      <c r="A115" s="39">
        <f t="shared" si="15"/>
        <v>19</v>
      </c>
      <c r="B115" s="97" t="s">
        <v>659</v>
      </c>
      <c r="C115" s="1">
        <f t="shared" si="14"/>
        <v>155219.6</v>
      </c>
      <c r="D115" s="1">
        <v>0</v>
      </c>
      <c r="E115" s="1">
        <f>'Форма 4'!F501+'Форма 4'!F502</f>
        <v>99019.4</v>
      </c>
      <c r="F115" s="1">
        <v>0</v>
      </c>
      <c r="G115" s="1">
        <f>'Форма 4'!F503+'Форма 4'!F504</f>
        <v>33452.5</v>
      </c>
      <c r="H115" s="1">
        <f>'Форма 4'!F505+'Форма 4'!F506</f>
        <v>22747.7</v>
      </c>
      <c r="I115" s="1">
        <v>0</v>
      </c>
      <c r="J115" s="74">
        <v>0</v>
      </c>
      <c r="K115" s="1">
        <v>0</v>
      </c>
      <c r="L115" s="1">
        <v>0</v>
      </c>
      <c r="M115" s="1">
        <v>0</v>
      </c>
      <c r="N115" s="1">
        <v>0</v>
      </c>
      <c r="O115" s="1">
        <v>0</v>
      </c>
      <c r="P115" s="1">
        <v>0</v>
      </c>
      <c r="Q115" s="1">
        <v>0</v>
      </c>
      <c r="R115" s="1">
        <v>0</v>
      </c>
      <c r="S115" s="1">
        <v>0</v>
      </c>
      <c r="T115" s="1">
        <v>0</v>
      </c>
      <c r="U115" s="1">
        <v>0</v>
      </c>
      <c r="V115" s="1">
        <v>0</v>
      </c>
      <c r="W115" s="1">
        <v>0</v>
      </c>
      <c r="X115" s="1">
        <v>0</v>
      </c>
      <c r="Y115" s="1">
        <v>0</v>
      </c>
    </row>
    <row r="116" spans="1:25" s="4" customFormat="1" ht="15" outlineLevel="2" x14ac:dyDescent="0.25">
      <c r="A116" s="39">
        <f t="shared" si="15"/>
        <v>20</v>
      </c>
      <c r="B116" s="97" t="s">
        <v>660</v>
      </c>
      <c r="C116" s="1">
        <f t="shared" si="14"/>
        <v>386314.8</v>
      </c>
      <c r="D116" s="1">
        <v>0</v>
      </c>
      <c r="E116" s="1">
        <f>'Форма 4'!F508+'Форма 4'!F509</f>
        <v>246442.2</v>
      </c>
      <c r="F116" s="1">
        <v>0</v>
      </c>
      <c r="G116" s="1">
        <f>'Форма 4'!F510+'Форма 4'!F511</f>
        <v>83257.5</v>
      </c>
      <c r="H116" s="1">
        <f>'Форма 4'!F512+'Форма 4'!F513</f>
        <v>56615.1</v>
      </c>
      <c r="I116" s="1">
        <v>0</v>
      </c>
      <c r="J116" s="74">
        <v>0</v>
      </c>
      <c r="K116" s="1">
        <v>0</v>
      </c>
      <c r="L116" s="1">
        <v>0</v>
      </c>
      <c r="M116" s="1">
        <v>0</v>
      </c>
      <c r="N116" s="1">
        <v>0</v>
      </c>
      <c r="O116" s="1">
        <v>0</v>
      </c>
      <c r="P116" s="1">
        <v>0</v>
      </c>
      <c r="Q116" s="1">
        <v>0</v>
      </c>
      <c r="R116" s="1">
        <v>0</v>
      </c>
      <c r="S116" s="1">
        <v>0</v>
      </c>
      <c r="T116" s="1">
        <v>0</v>
      </c>
      <c r="U116" s="1">
        <v>0</v>
      </c>
      <c r="V116" s="1">
        <v>0</v>
      </c>
      <c r="W116" s="1">
        <v>0</v>
      </c>
      <c r="X116" s="1">
        <v>0</v>
      </c>
      <c r="Y116" s="1">
        <v>0</v>
      </c>
    </row>
    <row r="117" spans="1:25" s="4" customFormat="1" ht="15" outlineLevel="2" x14ac:dyDescent="0.25">
      <c r="A117" s="39">
        <f t="shared" si="15"/>
        <v>21</v>
      </c>
      <c r="B117" s="97" t="s">
        <v>102</v>
      </c>
      <c r="C117" s="1">
        <f t="shared" si="14"/>
        <v>4912658.22</v>
      </c>
      <c r="D117" s="1">
        <v>0</v>
      </c>
      <c r="E117" s="1">
        <v>0</v>
      </c>
      <c r="F117" s="1">
        <v>0</v>
      </c>
      <c r="G117" s="1">
        <v>0</v>
      </c>
      <c r="H117" s="1">
        <v>0</v>
      </c>
      <c r="I117" s="1">
        <v>0</v>
      </c>
      <c r="J117" s="74">
        <v>0</v>
      </c>
      <c r="K117" s="1">
        <v>0</v>
      </c>
      <c r="L117" s="1">
        <v>1290</v>
      </c>
      <c r="M117" s="1">
        <f>'Форма 4'!F514</f>
        <v>4912658.22</v>
      </c>
      <c r="N117" s="1">
        <v>0</v>
      </c>
      <c r="O117" s="1">
        <v>0</v>
      </c>
      <c r="P117" s="1">
        <v>0</v>
      </c>
      <c r="Q117" s="1">
        <v>0</v>
      </c>
      <c r="R117" s="1">
        <v>0</v>
      </c>
      <c r="S117" s="1">
        <v>0</v>
      </c>
      <c r="T117" s="1">
        <v>0</v>
      </c>
      <c r="U117" s="1">
        <v>0</v>
      </c>
      <c r="V117" s="1">
        <v>0</v>
      </c>
      <c r="W117" s="1">
        <v>0</v>
      </c>
      <c r="X117" s="1">
        <v>0</v>
      </c>
      <c r="Y117" s="1">
        <v>0</v>
      </c>
    </row>
    <row r="118" spans="1:25" s="4" customFormat="1" ht="15" outlineLevel="2" x14ac:dyDescent="0.25">
      <c r="A118" s="39">
        <f t="shared" si="15"/>
        <v>22</v>
      </c>
      <c r="B118" s="97" t="s">
        <v>661</v>
      </c>
      <c r="C118" s="1">
        <f t="shared" si="14"/>
        <v>158504.76999999999</v>
      </c>
      <c r="D118" s="1">
        <v>0</v>
      </c>
      <c r="E118" s="1">
        <v>0</v>
      </c>
      <c r="F118" s="1">
        <v>0</v>
      </c>
      <c r="G118" s="1">
        <v>0</v>
      </c>
      <c r="H118" s="1">
        <v>0</v>
      </c>
      <c r="I118" s="1">
        <v>0</v>
      </c>
      <c r="J118" s="74">
        <v>0</v>
      </c>
      <c r="K118" s="1">
        <v>0</v>
      </c>
      <c r="L118" s="1">
        <v>1145</v>
      </c>
      <c r="M118" s="1">
        <f>'Форма 4'!F517</f>
        <v>158504.76999999999</v>
      </c>
      <c r="N118" s="1">
        <v>0</v>
      </c>
      <c r="O118" s="1">
        <v>0</v>
      </c>
      <c r="P118" s="1">
        <v>0</v>
      </c>
      <c r="Q118" s="1">
        <v>0</v>
      </c>
      <c r="R118" s="1">
        <v>0</v>
      </c>
      <c r="S118" s="1">
        <v>0</v>
      </c>
      <c r="T118" s="1">
        <v>0</v>
      </c>
      <c r="U118" s="1">
        <v>0</v>
      </c>
      <c r="V118" s="1">
        <v>0</v>
      </c>
      <c r="W118" s="1">
        <v>0</v>
      </c>
      <c r="X118" s="1">
        <v>0</v>
      </c>
      <c r="Y118" s="1">
        <v>0</v>
      </c>
    </row>
    <row r="119" spans="1:25" s="4" customFormat="1" ht="15" outlineLevel="2" x14ac:dyDescent="0.25">
      <c r="A119" s="39">
        <f t="shared" si="15"/>
        <v>23</v>
      </c>
      <c r="B119" s="97" t="s">
        <v>662</v>
      </c>
      <c r="C119" s="1">
        <f t="shared" si="14"/>
        <v>75520.429999999993</v>
      </c>
      <c r="D119" s="1">
        <v>0</v>
      </c>
      <c r="E119" s="1">
        <v>0</v>
      </c>
      <c r="F119" s="1">
        <v>0</v>
      </c>
      <c r="G119" s="1">
        <v>0</v>
      </c>
      <c r="H119" s="1">
        <v>0</v>
      </c>
      <c r="I119" s="1">
        <v>0</v>
      </c>
      <c r="J119" s="74">
        <v>0</v>
      </c>
      <c r="K119" s="1">
        <v>0</v>
      </c>
      <c r="L119" s="1">
        <v>580</v>
      </c>
      <c r="M119" s="1">
        <f>'Форма 4'!F520</f>
        <v>75520.429999999993</v>
      </c>
      <c r="N119" s="1">
        <v>0</v>
      </c>
      <c r="O119" s="1">
        <v>0</v>
      </c>
      <c r="P119" s="1">
        <v>0</v>
      </c>
      <c r="Q119" s="1">
        <v>0</v>
      </c>
      <c r="R119" s="1">
        <v>0</v>
      </c>
      <c r="S119" s="1">
        <v>0</v>
      </c>
      <c r="T119" s="1">
        <v>0</v>
      </c>
      <c r="U119" s="1">
        <v>0</v>
      </c>
      <c r="V119" s="1">
        <v>0</v>
      </c>
      <c r="W119" s="1">
        <v>0</v>
      </c>
      <c r="X119" s="1">
        <v>0</v>
      </c>
      <c r="Y119" s="1">
        <v>0</v>
      </c>
    </row>
    <row r="120" spans="1:25" s="4" customFormat="1" ht="15" outlineLevel="2" x14ac:dyDescent="0.25">
      <c r="A120" s="39">
        <f t="shared" si="15"/>
        <v>24</v>
      </c>
      <c r="B120" s="97" t="s">
        <v>663</v>
      </c>
      <c r="C120" s="1">
        <f t="shared" si="14"/>
        <v>77751.820000000007</v>
      </c>
      <c r="D120" s="1">
        <v>0</v>
      </c>
      <c r="E120" s="1">
        <v>0</v>
      </c>
      <c r="F120" s="1">
        <v>0</v>
      </c>
      <c r="G120" s="1">
        <v>0</v>
      </c>
      <c r="H120" s="1">
        <v>0</v>
      </c>
      <c r="I120" s="1">
        <v>0</v>
      </c>
      <c r="J120" s="74">
        <v>0</v>
      </c>
      <c r="K120" s="1">
        <v>0</v>
      </c>
      <c r="L120" s="1">
        <v>580</v>
      </c>
      <c r="M120" s="1">
        <f>'Форма 4'!F523</f>
        <v>77751.820000000007</v>
      </c>
      <c r="N120" s="1">
        <v>0</v>
      </c>
      <c r="O120" s="1">
        <v>0</v>
      </c>
      <c r="P120" s="1">
        <v>0</v>
      </c>
      <c r="Q120" s="1">
        <v>0</v>
      </c>
      <c r="R120" s="1">
        <v>0</v>
      </c>
      <c r="S120" s="1">
        <v>0</v>
      </c>
      <c r="T120" s="1">
        <v>0</v>
      </c>
      <c r="U120" s="1">
        <v>0</v>
      </c>
      <c r="V120" s="1">
        <v>0</v>
      </c>
      <c r="W120" s="1">
        <v>0</v>
      </c>
      <c r="X120" s="1">
        <v>0</v>
      </c>
      <c r="Y120" s="1">
        <v>0</v>
      </c>
    </row>
    <row r="121" spans="1:25" s="4" customFormat="1" ht="15" outlineLevel="2" x14ac:dyDescent="0.25">
      <c r="A121" s="39">
        <f t="shared" si="15"/>
        <v>25</v>
      </c>
      <c r="B121" s="97" t="s">
        <v>664</v>
      </c>
      <c r="C121" s="1">
        <f t="shared" si="14"/>
        <v>77495.41</v>
      </c>
      <c r="D121" s="1">
        <v>0</v>
      </c>
      <c r="E121" s="1">
        <v>0</v>
      </c>
      <c r="F121" s="1">
        <v>0</v>
      </c>
      <c r="G121" s="1">
        <v>0</v>
      </c>
      <c r="H121" s="1">
        <v>0</v>
      </c>
      <c r="I121" s="1">
        <v>0</v>
      </c>
      <c r="J121" s="74">
        <v>0</v>
      </c>
      <c r="K121" s="1">
        <v>0</v>
      </c>
      <c r="L121" s="1">
        <v>1350</v>
      </c>
      <c r="M121" s="1">
        <f>'Форма 4'!F526</f>
        <v>77495.41</v>
      </c>
      <c r="N121" s="1">
        <v>0</v>
      </c>
      <c r="O121" s="1">
        <v>0</v>
      </c>
      <c r="P121" s="1">
        <v>0</v>
      </c>
      <c r="Q121" s="1">
        <v>0</v>
      </c>
      <c r="R121" s="1">
        <v>0</v>
      </c>
      <c r="S121" s="1">
        <v>0</v>
      </c>
      <c r="T121" s="1">
        <v>0</v>
      </c>
      <c r="U121" s="1">
        <v>0</v>
      </c>
      <c r="V121" s="1">
        <v>0</v>
      </c>
      <c r="W121" s="1">
        <v>0</v>
      </c>
      <c r="X121" s="1">
        <v>0</v>
      </c>
      <c r="Y121" s="1">
        <v>0</v>
      </c>
    </row>
    <row r="122" spans="1:25" s="4" customFormat="1" ht="15" outlineLevel="2" x14ac:dyDescent="0.25">
      <c r="A122" s="39">
        <f t="shared" si="15"/>
        <v>26</v>
      </c>
      <c r="B122" s="97" t="s">
        <v>103</v>
      </c>
      <c r="C122" s="1">
        <f t="shared" si="14"/>
        <v>6187703.5</v>
      </c>
      <c r="D122" s="1">
        <v>0</v>
      </c>
      <c r="E122" s="1">
        <v>0</v>
      </c>
      <c r="F122" s="1">
        <v>0</v>
      </c>
      <c r="G122" s="1">
        <v>0</v>
      </c>
      <c r="H122" s="1">
        <v>0</v>
      </c>
      <c r="I122" s="1">
        <v>0</v>
      </c>
      <c r="J122" s="74">
        <v>0</v>
      </c>
      <c r="K122" s="1">
        <v>0</v>
      </c>
      <c r="L122" s="1">
        <v>2280</v>
      </c>
      <c r="M122" s="1">
        <f>'Форма 4'!F529</f>
        <v>6187703.5</v>
      </c>
      <c r="N122" s="1">
        <v>0</v>
      </c>
      <c r="O122" s="1">
        <v>0</v>
      </c>
      <c r="P122" s="1">
        <v>0</v>
      </c>
      <c r="Q122" s="1">
        <v>0</v>
      </c>
      <c r="R122" s="1">
        <v>0</v>
      </c>
      <c r="S122" s="1">
        <v>0</v>
      </c>
      <c r="T122" s="1">
        <v>0</v>
      </c>
      <c r="U122" s="1">
        <v>0</v>
      </c>
      <c r="V122" s="1">
        <v>0</v>
      </c>
      <c r="W122" s="1">
        <v>0</v>
      </c>
      <c r="X122" s="1">
        <v>0</v>
      </c>
      <c r="Y122" s="1">
        <v>0</v>
      </c>
    </row>
    <row r="123" spans="1:25" s="4" customFormat="1" ht="15" outlineLevel="2" x14ac:dyDescent="0.25">
      <c r="A123" s="39">
        <f t="shared" si="15"/>
        <v>27</v>
      </c>
      <c r="B123" s="97" t="s">
        <v>665</v>
      </c>
      <c r="C123" s="1">
        <f t="shared" si="14"/>
        <v>4782683.2</v>
      </c>
      <c r="D123" s="1">
        <v>0</v>
      </c>
      <c r="E123" s="1">
        <v>0</v>
      </c>
      <c r="F123" s="1">
        <v>0</v>
      </c>
      <c r="G123" s="1">
        <v>0</v>
      </c>
      <c r="H123" s="1">
        <v>0</v>
      </c>
      <c r="I123" s="1">
        <v>0</v>
      </c>
      <c r="J123" s="74">
        <v>0</v>
      </c>
      <c r="K123" s="1">
        <v>0</v>
      </c>
      <c r="L123" s="1">
        <v>545</v>
      </c>
      <c r="M123" s="1">
        <f>'Форма 4'!F532</f>
        <v>4782683.2</v>
      </c>
      <c r="N123" s="1">
        <v>0</v>
      </c>
      <c r="O123" s="1">
        <v>0</v>
      </c>
      <c r="P123" s="1">
        <v>0</v>
      </c>
      <c r="Q123" s="1">
        <v>0</v>
      </c>
      <c r="R123" s="1">
        <v>0</v>
      </c>
      <c r="S123" s="1">
        <v>0</v>
      </c>
      <c r="T123" s="1">
        <v>0</v>
      </c>
      <c r="U123" s="1">
        <v>0</v>
      </c>
      <c r="V123" s="1">
        <v>0</v>
      </c>
      <c r="W123" s="1">
        <v>0</v>
      </c>
      <c r="X123" s="1">
        <v>0</v>
      </c>
      <c r="Y123" s="1">
        <v>0</v>
      </c>
    </row>
    <row r="124" spans="1:25" s="4" customFormat="1" ht="15" outlineLevel="2" x14ac:dyDescent="0.25">
      <c r="A124" s="39">
        <f t="shared" si="15"/>
        <v>28</v>
      </c>
      <c r="B124" s="97" t="s">
        <v>666</v>
      </c>
      <c r="C124" s="1">
        <f t="shared" si="14"/>
        <v>98907.54</v>
      </c>
      <c r="D124" s="1">
        <v>0</v>
      </c>
      <c r="E124" s="1">
        <v>0</v>
      </c>
      <c r="F124" s="1">
        <v>0</v>
      </c>
      <c r="G124" s="1">
        <v>0</v>
      </c>
      <c r="H124" s="1">
        <v>0</v>
      </c>
      <c r="I124" s="1">
        <v>0</v>
      </c>
      <c r="J124" s="74">
        <v>0</v>
      </c>
      <c r="K124" s="1">
        <v>0</v>
      </c>
      <c r="L124" s="1">
        <v>720</v>
      </c>
      <c r="M124" s="1">
        <f>'Форма 4'!F537</f>
        <v>98907.54</v>
      </c>
      <c r="N124" s="1">
        <v>0</v>
      </c>
      <c r="O124" s="1">
        <v>0</v>
      </c>
      <c r="P124" s="1">
        <v>0</v>
      </c>
      <c r="Q124" s="1">
        <v>0</v>
      </c>
      <c r="R124" s="1">
        <v>0</v>
      </c>
      <c r="S124" s="1">
        <v>0</v>
      </c>
      <c r="T124" s="1">
        <v>0</v>
      </c>
      <c r="U124" s="1">
        <v>0</v>
      </c>
      <c r="V124" s="1">
        <v>0</v>
      </c>
      <c r="W124" s="1">
        <v>0</v>
      </c>
      <c r="X124" s="1">
        <v>0</v>
      </c>
      <c r="Y124" s="1">
        <v>0</v>
      </c>
    </row>
    <row r="125" spans="1:25" s="4" customFormat="1" ht="15" outlineLevel="2" x14ac:dyDescent="0.25">
      <c r="A125" s="39">
        <f t="shared" si="15"/>
        <v>29</v>
      </c>
      <c r="B125" s="97" t="s">
        <v>104</v>
      </c>
      <c r="C125" s="1">
        <f t="shared" si="14"/>
        <v>4287702.07</v>
      </c>
      <c r="D125" s="1">
        <v>0</v>
      </c>
      <c r="E125" s="1">
        <f>'Форма 4'!F540</f>
        <v>4287702.07</v>
      </c>
      <c r="F125" s="1">
        <v>0</v>
      </c>
      <c r="G125" s="1">
        <v>0</v>
      </c>
      <c r="H125" s="1">
        <v>0</v>
      </c>
      <c r="I125" s="1">
        <v>0</v>
      </c>
      <c r="J125" s="74">
        <v>0</v>
      </c>
      <c r="K125" s="1">
        <v>0</v>
      </c>
      <c r="L125" s="1">
        <v>0</v>
      </c>
      <c r="M125" s="1">
        <v>0</v>
      </c>
      <c r="N125" s="1">
        <v>0</v>
      </c>
      <c r="O125" s="1">
        <v>0</v>
      </c>
      <c r="P125" s="1">
        <v>0</v>
      </c>
      <c r="Q125" s="1">
        <v>0</v>
      </c>
      <c r="R125" s="1">
        <v>0</v>
      </c>
      <c r="S125" s="1">
        <v>0</v>
      </c>
      <c r="T125" s="1">
        <v>0</v>
      </c>
      <c r="U125" s="1">
        <v>0</v>
      </c>
      <c r="V125" s="1">
        <v>0</v>
      </c>
      <c r="W125" s="1">
        <v>0</v>
      </c>
      <c r="X125" s="1">
        <v>0</v>
      </c>
      <c r="Y125" s="1">
        <v>0</v>
      </c>
    </row>
    <row r="126" spans="1:25" s="4" customFormat="1" ht="15" outlineLevel="2" x14ac:dyDescent="0.25">
      <c r="A126" s="39">
        <f t="shared" si="15"/>
        <v>30</v>
      </c>
      <c r="B126" s="97" t="s">
        <v>105</v>
      </c>
      <c r="C126" s="1">
        <f t="shared" si="14"/>
        <v>10905690.279999999</v>
      </c>
      <c r="D126" s="1">
        <v>0</v>
      </c>
      <c r="E126" s="1">
        <v>0</v>
      </c>
      <c r="F126" s="1">
        <v>0</v>
      </c>
      <c r="G126" s="1">
        <v>0</v>
      </c>
      <c r="H126" s="1">
        <v>0</v>
      </c>
      <c r="I126" s="1">
        <v>0</v>
      </c>
      <c r="J126" s="74">
        <v>0</v>
      </c>
      <c r="K126" s="1">
        <v>0</v>
      </c>
      <c r="L126" s="1">
        <v>1640</v>
      </c>
      <c r="M126" s="1">
        <f>'Форма 4'!F544+'Форма 4'!F545</f>
        <v>10763225.34</v>
      </c>
      <c r="N126" s="1">
        <v>0</v>
      </c>
      <c r="O126" s="1">
        <v>0</v>
      </c>
      <c r="P126" s="1">
        <v>1960</v>
      </c>
      <c r="Q126" s="1">
        <f>'Форма 4'!F546+'Форма 4'!F547</f>
        <v>142464.94</v>
      </c>
      <c r="R126" s="1">
        <v>0</v>
      </c>
      <c r="S126" s="1">
        <v>0</v>
      </c>
      <c r="T126" s="1">
        <v>0</v>
      </c>
      <c r="U126" s="1">
        <v>0</v>
      </c>
      <c r="V126" s="1">
        <v>0</v>
      </c>
      <c r="W126" s="1">
        <v>0</v>
      </c>
      <c r="X126" s="1">
        <v>0</v>
      </c>
      <c r="Y126" s="1">
        <v>0</v>
      </c>
    </row>
    <row r="127" spans="1:25" s="4" customFormat="1" ht="15" outlineLevel="2" x14ac:dyDescent="0.25">
      <c r="A127" s="39">
        <f t="shared" si="15"/>
        <v>31</v>
      </c>
      <c r="B127" s="97" t="s">
        <v>667</v>
      </c>
      <c r="C127" s="1">
        <f t="shared" si="14"/>
        <v>121624.78</v>
      </c>
      <c r="D127" s="1">
        <v>0</v>
      </c>
      <c r="E127" s="1">
        <v>0</v>
      </c>
      <c r="F127" s="1">
        <v>0</v>
      </c>
      <c r="G127" s="1">
        <v>0</v>
      </c>
      <c r="H127" s="1">
        <v>0</v>
      </c>
      <c r="I127" s="1">
        <v>0</v>
      </c>
      <c r="J127" s="74">
        <v>0</v>
      </c>
      <c r="K127" s="1">
        <v>0</v>
      </c>
      <c r="L127" s="1">
        <v>660</v>
      </c>
      <c r="M127" s="1">
        <f>'Форма 4'!F548</f>
        <v>121624.78</v>
      </c>
      <c r="N127" s="1">
        <v>0</v>
      </c>
      <c r="O127" s="1">
        <v>0</v>
      </c>
      <c r="P127" s="1">
        <v>0</v>
      </c>
      <c r="Q127" s="1">
        <v>0</v>
      </c>
      <c r="R127" s="1">
        <v>0</v>
      </c>
      <c r="S127" s="1">
        <v>0</v>
      </c>
      <c r="T127" s="1">
        <v>0</v>
      </c>
      <c r="U127" s="1">
        <v>0</v>
      </c>
      <c r="V127" s="1">
        <v>0</v>
      </c>
      <c r="W127" s="1">
        <v>0</v>
      </c>
      <c r="X127" s="1">
        <v>0</v>
      </c>
      <c r="Y127" s="1">
        <v>0</v>
      </c>
    </row>
    <row r="128" spans="1:25" s="4" customFormat="1" ht="15" outlineLevel="2" x14ac:dyDescent="0.25">
      <c r="A128" s="39">
        <f t="shared" si="15"/>
        <v>32</v>
      </c>
      <c r="B128" s="97" t="s">
        <v>668</v>
      </c>
      <c r="C128" s="1">
        <f t="shared" si="14"/>
        <v>4425906.1900000004</v>
      </c>
      <c r="D128" s="1">
        <v>0</v>
      </c>
      <c r="E128" s="1">
        <v>0</v>
      </c>
      <c r="F128" s="1">
        <v>0</v>
      </c>
      <c r="G128" s="1">
        <v>0</v>
      </c>
      <c r="H128" s="1">
        <v>0</v>
      </c>
      <c r="I128" s="1">
        <v>0</v>
      </c>
      <c r="J128" s="74">
        <v>0</v>
      </c>
      <c r="K128" s="1">
        <v>0</v>
      </c>
      <c r="L128" s="1">
        <v>935</v>
      </c>
      <c r="M128" s="1">
        <f>'Форма 4'!F551</f>
        <v>4425906.1900000004</v>
      </c>
      <c r="N128" s="1">
        <v>0</v>
      </c>
      <c r="O128" s="1">
        <v>0</v>
      </c>
      <c r="P128" s="1">
        <v>0</v>
      </c>
      <c r="Q128" s="1">
        <v>0</v>
      </c>
      <c r="R128" s="1">
        <v>0</v>
      </c>
      <c r="S128" s="1">
        <v>0</v>
      </c>
      <c r="T128" s="1">
        <v>0</v>
      </c>
      <c r="U128" s="1">
        <v>0</v>
      </c>
      <c r="V128" s="1">
        <v>0</v>
      </c>
      <c r="W128" s="1">
        <v>0</v>
      </c>
      <c r="X128" s="1">
        <v>0</v>
      </c>
      <c r="Y128" s="1">
        <v>0</v>
      </c>
    </row>
    <row r="129" spans="1:25" s="4" customFormat="1" ht="15" outlineLevel="2" x14ac:dyDescent="0.25">
      <c r="A129" s="39">
        <f t="shared" si="15"/>
        <v>33</v>
      </c>
      <c r="B129" s="97" t="s">
        <v>335</v>
      </c>
      <c r="C129" s="1">
        <f t="shared" si="14"/>
        <v>8595896</v>
      </c>
      <c r="D129" s="1">
        <v>0</v>
      </c>
      <c r="E129" s="1">
        <v>0</v>
      </c>
      <c r="F129" s="1">
        <v>0</v>
      </c>
      <c r="G129" s="1">
        <v>0</v>
      </c>
      <c r="H129" s="1">
        <v>0</v>
      </c>
      <c r="I129" s="1">
        <v>0</v>
      </c>
      <c r="J129" s="74">
        <v>0</v>
      </c>
      <c r="K129" s="1">
        <v>0</v>
      </c>
      <c r="L129" s="1">
        <v>778</v>
      </c>
      <c r="M129" s="1">
        <f>'Форма 4'!F556</f>
        <v>8595896</v>
      </c>
      <c r="N129" s="1">
        <v>0</v>
      </c>
      <c r="O129" s="1">
        <v>0</v>
      </c>
      <c r="P129" s="1">
        <v>0</v>
      </c>
      <c r="Q129" s="1">
        <v>0</v>
      </c>
      <c r="R129" s="1">
        <v>0</v>
      </c>
      <c r="S129" s="1">
        <v>0</v>
      </c>
      <c r="T129" s="1">
        <v>0</v>
      </c>
      <c r="U129" s="1">
        <v>0</v>
      </c>
      <c r="V129" s="1">
        <v>0</v>
      </c>
      <c r="W129" s="1">
        <v>0</v>
      </c>
      <c r="X129" s="1">
        <v>0</v>
      </c>
      <c r="Y129" s="1">
        <v>0</v>
      </c>
    </row>
    <row r="130" spans="1:25" s="4" customFormat="1" ht="15" outlineLevel="2" x14ac:dyDescent="0.25">
      <c r="A130" s="39">
        <f t="shared" si="15"/>
        <v>34</v>
      </c>
      <c r="B130" s="97" t="s">
        <v>669</v>
      </c>
      <c r="C130" s="1">
        <f t="shared" si="14"/>
        <v>167132.45000000001</v>
      </c>
      <c r="D130" s="1">
        <v>0</v>
      </c>
      <c r="E130" s="1">
        <v>0</v>
      </c>
      <c r="F130" s="1">
        <v>0</v>
      </c>
      <c r="G130" s="1">
        <v>0</v>
      </c>
      <c r="H130" s="1">
        <v>0</v>
      </c>
      <c r="I130" s="1">
        <v>0</v>
      </c>
      <c r="J130" s="74">
        <v>0</v>
      </c>
      <c r="K130" s="1">
        <v>0</v>
      </c>
      <c r="L130" s="1">
        <v>1150</v>
      </c>
      <c r="M130" s="1">
        <f>'Форма 4'!F560</f>
        <v>167132.45000000001</v>
      </c>
      <c r="N130" s="1">
        <v>0</v>
      </c>
      <c r="O130" s="1">
        <v>0</v>
      </c>
      <c r="P130" s="1">
        <v>0</v>
      </c>
      <c r="Q130" s="1">
        <v>0</v>
      </c>
      <c r="R130" s="1">
        <v>0</v>
      </c>
      <c r="S130" s="1">
        <v>0</v>
      </c>
      <c r="T130" s="1">
        <v>0</v>
      </c>
      <c r="U130" s="1">
        <v>0</v>
      </c>
      <c r="V130" s="1">
        <v>0</v>
      </c>
      <c r="W130" s="1">
        <v>0</v>
      </c>
      <c r="X130" s="1">
        <v>0</v>
      </c>
      <c r="Y130" s="1">
        <v>0</v>
      </c>
    </row>
    <row r="131" spans="1:25" s="4" customFormat="1" ht="15" outlineLevel="2" x14ac:dyDescent="0.25">
      <c r="A131" s="39">
        <f t="shared" si="15"/>
        <v>35</v>
      </c>
      <c r="B131" s="97" t="s">
        <v>670</v>
      </c>
      <c r="C131" s="1">
        <f t="shared" si="14"/>
        <v>89060.2</v>
      </c>
      <c r="D131" s="1">
        <v>0</v>
      </c>
      <c r="E131" s="1">
        <v>0</v>
      </c>
      <c r="F131" s="1">
        <v>0</v>
      </c>
      <c r="G131" s="1">
        <v>0</v>
      </c>
      <c r="H131" s="1">
        <v>0</v>
      </c>
      <c r="I131" s="1">
        <v>0</v>
      </c>
      <c r="J131" s="74">
        <v>0</v>
      </c>
      <c r="K131" s="1">
        <v>0</v>
      </c>
      <c r="L131" s="1">
        <v>0</v>
      </c>
      <c r="M131" s="1">
        <v>0</v>
      </c>
      <c r="N131" s="1">
        <v>342</v>
      </c>
      <c r="O131" s="1">
        <f>'Форма 4'!F566+'Форма 4'!F567</f>
        <v>22808.1</v>
      </c>
      <c r="P131" s="1">
        <v>0</v>
      </c>
      <c r="Q131" s="1">
        <v>0</v>
      </c>
      <c r="R131" s="1">
        <v>245</v>
      </c>
      <c r="S131" s="1">
        <f>'Форма 4'!F564+'Форма 4'!F565</f>
        <v>66252.100000000006</v>
      </c>
      <c r="T131" s="1">
        <v>0</v>
      </c>
      <c r="U131" s="1">
        <v>0</v>
      </c>
      <c r="V131" s="1">
        <v>0</v>
      </c>
      <c r="W131" s="1">
        <v>0</v>
      </c>
      <c r="X131" s="1">
        <v>0</v>
      </c>
      <c r="Y131" s="1">
        <v>0</v>
      </c>
    </row>
    <row r="132" spans="1:25" s="4" customFormat="1" ht="15" outlineLevel="2" x14ac:dyDescent="0.25">
      <c r="A132" s="39">
        <f t="shared" si="15"/>
        <v>36</v>
      </c>
      <c r="B132" s="97" t="s">
        <v>106</v>
      </c>
      <c r="C132" s="1">
        <f t="shared" si="14"/>
        <v>4024224.07</v>
      </c>
      <c r="D132" s="1">
        <v>0</v>
      </c>
      <c r="E132" s="1">
        <v>0</v>
      </c>
      <c r="F132" s="1">
        <v>0</v>
      </c>
      <c r="G132" s="1">
        <v>0</v>
      </c>
      <c r="H132" s="1">
        <v>0</v>
      </c>
      <c r="I132" s="1">
        <v>0</v>
      </c>
      <c r="J132" s="74">
        <v>0</v>
      </c>
      <c r="K132" s="1">
        <v>0</v>
      </c>
      <c r="L132" s="1">
        <v>1545</v>
      </c>
      <c r="M132" s="1">
        <f>'Форма 4'!F568</f>
        <v>4024224.07</v>
      </c>
      <c r="N132" s="1">
        <v>0</v>
      </c>
      <c r="O132" s="1">
        <v>0</v>
      </c>
      <c r="P132" s="1">
        <v>0</v>
      </c>
      <c r="Q132" s="1">
        <v>0</v>
      </c>
      <c r="R132" s="1">
        <v>0</v>
      </c>
      <c r="S132" s="1">
        <v>0</v>
      </c>
      <c r="T132" s="1">
        <v>0</v>
      </c>
      <c r="U132" s="1">
        <v>0</v>
      </c>
      <c r="V132" s="1">
        <v>0</v>
      </c>
      <c r="W132" s="1">
        <v>0</v>
      </c>
      <c r="X132" s="1">
        <v>0</v>
      </c>
      <c r="Y132" s="1">
        <v>0</v>
      </c>
    </row>
    <row r="133" spans="1:25" s="4" customFormat="1" ht="15" outlineLevel="2" x14ac:dyDescent="0.25">
      <c r="A133" s="39">
        <f t="shared" si="15"/>
        <v>37</v>
      </c>
      <c r="B133" s="97" t="s">
        <v>671</v>
      </c>
      <c r="C133" s="1">
        <f t="shared" si="14"/>
        <v>770001.96</v>
      </c>
      <c r="D133" s="1">
        <v>0</v>
      </c>
      <c r="E133" s="1">
        <f>'Форма 4'!F572+'Форма 4'!F573</f>
        <v>313077.71999999997</v>
      </c>
      <c r="F133" s="1">
        <v>0</v>
      </c>
      <c r="G133" s="1">
        <f>'Форма 4'!F574+'Форма 4'!F575</f>
        <v>105769.5</v>
      </c>
      <c r="H133" s="1">
        <f>'Форма 4'!F576+'Форма 4'!F577</f>
        <v>71923.259999999995</v>
      </c>
      <c r="I133" s="1">
        <v>0</v>
      </c>
      <c r="J133" s="74">
        <v>0</v>
      </c>
      <c r="K133" s="1">
        <v>0</v>
      </c>
      <c r="L133" s="1">
        <v>0</v>
      </c>
      <c r="M133" s="1">
        <v>0</v>
      </c>
      <c r="N133" s="1">
        <v>0</v>
      </c>
      <c r="O133" s="1">
        <v>0</v>
      </c>
      <c r="P133" s="1">
        <v>0</v>
      </c>
      <c r="Q133" s="1">
        <v>0</v>
      </c>
      <c r="R133" s="1">
        <v>0</v>
      </c>
      <c r="S133" s="1">
        <v>0</v>
      </c>
      <c r="T133" s="1">
        <v>0</v>
      </c>
      <c r="U133" s="1">
        <v>0</v>
      </c>
      <c r="V133" s="1">
        <v>0</v>
      </c>
      <c r="W133" s="1">
        <v>0</v>
      </c>
      <c r="X133" s="1">
        <v>0</v>
      </c>
      <c r="Y133" s="1">
        <f>'Форма 4'!F578+'Форма 4'!F579</f>
        <v>279231.48</v>
      </c>
    </row>
    <row r="134" spans="1:25" s="4" customFormat="1" ht="15" outlineLevel="2" x14ac:dyDescent="0.25">
      <c r="A134" s="39">
        <f t="shared" si="15"/>
        <v>38</v>
      </c>
      <c r="B134" s="97" t="s">
        <v>672</v>
      </c>
      <c r="C134" s="1">
        <f t="shared" si="14"/>
        <v>296215.40000000002</v>
      </c>
      <c r="D134" s="1">
        <v>0</v>
      </c>
      <c r="E134" s="1">
        <f>'Форма 4'!F581+'Форма 4'!F582</f>
        <v>185762.2</v>
      </c>
      <c r="F134" s="1">
        <v>0</v>
      </c>
      <c r="G134" s="1">
        <v>0</v>
      </c>
      <c r="H134" s="1">
        <v>0</v>
      </c>
      <c r="I134" s="1">
        <v>0</v>
      </c>
      <c r="J134" s="74">
        <v>0</v>
      </c>
      <c r="K134" s="1">
        <v>0</v>
      </c>
      <c r="L134" s="1">
        <v>0</v>
      </c>
      <c r="M134" s="1">
        <v>0</v>
      </c>
      <c r="N134" s="1">
        <v>0</v>
      </c>
      <c r="O134" s="1">
        <v>0</v>
      </c>
      <c r="P134" s="1">
        <v>0</v>
      </c>
      <c r="Q134" s="1">
        <v>0</v>
      </c>
      <c r="R134" s="1">
        <v>245</v>
      </c>
      <c r="S134" s="1">
        <f>'Форма 4'!F583+'Форма 4'!F584</f>
        <v>110453.2</v>
      </c>
      <c r="T134" s="1">
        <v>0</v>
      </c>
      <c r="U134" s="1">
        <v>0</v>
      </c>
      <c r="V134" s="1">
        <v>0</v>
      </c>
      <c r="W134" s="1">
        <v>0</v>
      </c>
      <c r="X134" s="1">
        <v>0</v>
      </c>
      <c r="Y134" s="1">
        <v>0</v>
      </c>
    </row>
    <row r="135" spans="1:25" s="4" customFormat="1" ht="15" outlineLevel="2" x14ac:dyDescent="0.25">
      <c r="A135" s="39">
        <f t="shared" si="15"/>
        <v>39</v>
      </c>
      <c r="B135" s="97" t="s">
        <v>107</v>
      </c>
      <c r="C135" s="1">
        <f t="shared" si="14"/>
        <v>3519028.5</v>
      </c>
      <c r="D135" s="1">
        <v>0</v>
      </c>
      <c r="E135" s="1">
        <f>'Форма 4'!F585</f>
        <v>3519028.5</v>
      </c>
      <c r="F135" s="1">
        <v>0</v>
      </c>
      <c r="G135" s="1">
        <v>0</v>
      </c>
      <c r="H135" s="1">
        <v>0</v>
      </c>
      <c r="I135" s="1">
        <v>0</v>
      </c>
      <c r="J135" s="74">
        <v>0</v>
      </c>
      <c r="K135" s="1">
        <v>0</v>
      </c>
      <c r="L135" s="1">
        <v>0</v>
      </c>
      <c r="M135" s="1">
        <v>0</v>
      </c>
      <c r="N135" s="1">
        <v>0</v>
      </c>
      <c r="O135" s="1">
        <v>0</v>
      </c>
      <c r="P135" s="1">
        <v>0</v>
      </c>
      <c r="Q135" s="1">
        <v>0</v>
      </c>
      <c r="R135" s="1">
        <v>0</v>
      </c>
      <c r="S135" s="1">
        <v>0</v>
      </c>
      <c r="T135" s="1">
        <v>0</v>
      </c>
      <c r="U135" s="1">
        <v>0</v>
      </c>
      <c r="V135" s="1">
        <v>0</v>
      </c>
      <c r="W135" s="1">
        <v>0</v>
      </c>
      <c r="X135" s="1">
        <v>0</v>
      </c>
      <c r="Y135" s="1">
        <v>0</v>
      </c>
    </row>
    <row r="136" spans="1:25" s="4" customFormat="1" ht="15" outlineLevel="2" x14ac:dyDescent="0.25">
      <c r="A136" s="39">
        <f t="shared" si="15"/>
        <v>40</v>
      </c>
      <c r="B136" s="97" t="s">
        <v>97</v>
      </c>
      <c r="C136" s="1">
        <f t="shared" si="14"/>
        <v>8579067.1999999993</v>
      </c>
      <c r="D136" s="1">
        <v>0</v>
      </c>
      <c r="E136" s="1">
        <v>0</v>
      </c>
      <c r="F136" s="1">
        <v>0</v>
      </c>
      <c r="G136" s="1">
        <v>0</v>
      </c>
      <c r="H136" s="1">
        <v>0</v>
      </c>
      <c r="I136" s="1">
        <v>0</v>
      </c>
      <c r="J136" s="74">
        <v>0</v>
      </c>
      <c r="K136" s="1">
        <v>0</v>
      </c>
      <c r="L136" s="1">
        <v>944</v>
      </c>
      <c r="M136" s="1">
        <f>'Форма 4'!F588</f>
        <v>8579067.1999999993</v>
      </c>
      <c r="N136" s="1">
        <v>0</v>
      </c>
      <c r="O136" s="1">
        <v>0</v>
      </c>
      <c r="P136" s="1">
        <v>0</v>
      </c>
      <c r="Q136" s="1">
        <v>0</v>
      </c>
      <c r="R136" s="1">
        <v>0</v>
      </c>
      <c r="S136" s="1">
        <v>0</v>
      </c>
      <c r="T136" s="1">
        <v>0</v>
      </c>
      <c r="U136" s="1">
        <v>0</v>
      </c>
      <c r="V136" s="1">
        <v>0</v>
      </c>
      <c r="W136" s="1">
        <v>0</v>
      </c>
      <c r="X136" s="1">
        <v>0</v>
      </c>
      <c r="Y136" s="1">
        <v>0</v>
      </c>
    </row>
    <row r="137" spans="1:25" s="4" customFormat="1" ht="15" outlineLevel="2" x14ac:dyDescent="0.25">
      <c r="A137" s="39">
        <f t="shared" si="15"/>
        <v>41</v>
      </c>
      <c r="B137" s="97" t="s">
        <v>172</v>
      </c>
      <c r="C137" s="1">
        <f t="shared" si="14"/>
        <v>3692173.06</v>
      </c>
      <c r="D137" s="1">
        <v>0</v>
      </c>
      <c r="E137" s="1">
        <v>0</v>
      </c>
      <c r="F137" s="1">
        <v>0</v>
      </c>
      <c r="G137" s="1">
        <v>0</v>
      </c>
      <c r="H137" s="1">
        <v>0</v>
      </c>
      <c r="I137" s="1">
        <v>0</v>
      </c>
      <c r="J137" s="74">
        <v>0</v>
      </c>
      <c r="K137" s="1">
        <v>0</v>
      </c>
      <c r="L137" s="1">
        <v>910</v>
      </c>
      <c r="M137" s="1">
        <f>'Форма 4'!F593</f>
        <v>3692173.06</v>
      </c>
      <c r="N137" s="1">
        <v>0</v>
      </c>
      <c r="O137" s="1">
        <v>0</v>
      </c>
      <c r="P137" s="1">
        <v>0</v>
      </c>
      <c r="Q137" s="1">
        <v>0</v>
      </c>
      <c r="R137" s="1">
        <v>0</v>
      </c>
      <c r="S137" s="1">
        <v>0</v>
      </c>
      <c r="T137" s="1">
        <v>0</v>
      </c>
      <c r="U137" s="1">
        <v>0</v>
      </c>
      <c r="V137" s="1">
        <v>0</v>
      </c>
      <c r="W137" s="1">
        <v>0</v>
      </c>
      <c r="X137" s="1">
        <v>0</v>
      </c>
      <c r="Y137" s="1">
        <v>0</v>
      </c>
    </row>
    <row r="138" spans="1:25" s="4" customFormat="1" ht="15" outlineLevel="2" x14ac:dyDescent="0.25">
      <c r="A138" s="39">
        <f t="shared" si="15"/>
        <v>42</v>
      </c>
      <c r="B138" s="97" t="s">
        <v>673</v>
      </c>
      <c r="C138" s="1">
        <f t="shared" si="14"/>
        <v>125156.42</v>
      </c>
      <c r="D138" s="1">
        <v>0</v>
      </c>
      <c r="E138" s="1">
        <v>0</v>
      </c>
      <c r="F138" s="1">
        <v>0</v>
      </c>
      <c r="G138" s="1">
        <v>0</v>
      </c>
      <c r="H138" s="1">
        <v>0</v>
      </c>
      <c r="I138" s="1">
        <v>0</v>
      </c>
      <c r="J138" s="74">
        <v>0</v>
      </c>
      <c r="K138" s="1">
        <v>0</v>
      </c>
      <c r="L138" s="1">
        <v>615</v>
      </c>
      <c r="M138" s="1">
        <f>'Форма 4'!F596</f>
        <v>125156.42</v>
      </c>
      <c r="N138" s="1">
        <v>0</v>
      </c>
      <c r="O138" s="1">
        <v>0</v>
      </c>
      <c r="P138" s="1">
        <v>0</v>
      </c>
      <c r="Q138" s="1">
        <v>0</v>
      </c>
      <c r="R138" s="1">
        <v>0</v>
      </c>
      <c r="S138" s="1">
        <v>0</v>
      </c>
      <c r="T138" s="1">
        <v>0</v>
      </c>
      <c r="U138" s="1">
        <v>0</v>
      </c>
      <c r="V138" s="1">
        <v>0</v>
      </c>
      <c r="W138" s="1">
        <v>0</v>
      </c>
      <c r="X138" s="1">
        <v>0</v>
      </c>
      <c r="Y138" s="1">
        <v>0</v>
      </c>
    </row>
    <row r="139" spans="1:25" s="4" customFormat="1" ht="15" customHeight="1" outlineLevel="1" x14ac:dyDescent="0.25">
      <c r="A139" s="198" t="s">
        <v>32</v>
      </c>
      <c r="B139" s="198"/>
      <c r="C139" s="1">
        <f>SUM(C140:C163)</f>
        <v>105447369.69</v>
      </c>
      <c r="D139" s="1">
        <f t="shared" ref="D139:Y139" si="16">SUM(D140:D163)</f>
        <v>38281.9</v>
      </c>
      <c r="E139" s="1">
        <f t="shared" si="16"/>
        <v>33061812.690000001</v>
      </c>
      <c r="F139" s="1">
        <f t="shared" si="16"/>
        <v>12912</v>
      </c>
      <c r="G139" s="1">
        <f t="shared" si="16"/>
        <v>2690100.08</v>
      </c>
      <c r="H139" s="1">
        <f t="shared" si="16"/>
        <v>3458358.6</v>
      </c>
      <c r="I139" s="1">
        <f t="shared" si="16"/>
        <v>752017.27</v>
      </c>
      <c r="J139" s="74">
        <f t="shared" si="16"/>
        <v>12</v>
      </c>
      <c r="K139" s="1">
        <f t="shared" si="16"/>
        <v>20959135.789999999</v>
      </c>
      <c r="L139" s="1">
        <f t="shared" si="16"/>
        <v>11578.36</v>
      </c>
      <c r="M139" s="1">
        <f t="shared" si="16"/>
        <v>36999703.350000001</v>
      </c>
      <c r="N139" s="1">
        <f t="shared" si="16"/>
        <v>0</v>
      </c>
      <c r="O139" s="1">
        <f t="shared" si="16"/>
        <v>0</v>
      </c>
      <c r="P139" s="1">
        <f t="shared" si="16"/>
        <v>0</v>
      </c>
      <c r="Q139" s="1">
        <f t="shared" si="16"/>
        <v>0</v>
      </c>
      <c r="R139" s="1">
        <f t="shared" si="16"/>
        <v>0</v>
      </c>
      <c r="S139" s="1">
        <f t="shared" si="16"/>
        <v>0</v>
      </c>
      <c r="T139" s="1">
        <f t="shared" si="16"/>
        <v>0</v>
      </c>
      <c r="U139" s="1">
        <f t="shared" si="16"/>
        <v>0</v>
      </c>
      <c r="V139" s="1">
        <f t="shared" si="16"/>
        <v>0</v>
      </c>
      <c r="W139" s="1">
        <f t="shared" si="16"/>
        <v>0</v>
      </c>
      <c r="X139" s="1">
        <f t="shared" si="16"/>
        <v>0</v>
      </c>
      <c r="Y139" s="1">
        <f t="shared" si="16"/>
        <v>7475048.0099999998</v>
      </c>
    </row>
    <row r="140" spans="1:25" s="4" customFormat="1" ht="15" outlineLevel="2" x14ac:dyDescent="0.25">
      <c r="A140" s="39">
        <f>A138+1</f>
        <v>43</v>
      </c>
      <c r="B140" s="97" t="s">
        <v>674</v>
      </c>
      <c r="C140" s="1">
        <f>D140+E140+F140+G140+H140+I140+K140+M140+O140+Q140+S140+U140+W140+X140+Y140</f>
        <v>5243444.93</v>
      </c>
      <c r="D140" s="1">
        <v>0</v>
      </c>
      <c r="E140" s="1">
        <v>0</v>
      </c>
      <c r="F140" s="1">
        <v>0</v>
      </c>
      <c r="G140" s="1">
        <v>0</v>
      </c>
      <c r="H140" s="1">
        <v>0</v>
      </c>
      <c r="I140" s="1">
        <v>0</v>
      </c>
      <c r="J140" s="74">
        <v>3</v>
      </c>
      <c r="K140" s="1">
        <f>'Форма 4'!F599</f>
        <v>5243444.93</v>
      </c>
      <c r="L140" s="1">
        <v>0</v>
      </c>
      <c r="M140" s="1">
        <v>0</v>
      </c>
      <c r="N140" s="1">
        <v>0</v>
      </c>
      <c r="O140" s="1">
        <v>0</v>
      </c>
      <c r="P140" s="1">
        <v>0</v>
      </c>
      <c r="Q140" s="1">
        <v>0</v>
      </c>
      <c r="R140" s="1">
        <v>0</v>
      </c>
      <c r="S140" s="1">
        <v>0</v>
      </c>
      <c r="T140" s="1">
        <v>0</v>
      </c>
      <c r="U140" s="1">
        <v>0</v>
      </c>
      <c r="V140" s="1">
        <v>0</v>
      </c>
      <c r="W140" s="1">
        <v>0</v>
      </c>
      <c r="X140" s="1">
        <v>0</v>
      </c>
      <c r="Y140" s="1">
        <v>0</v>
      </c>
    </row>
    <row r="141" spans="1:25" s="4" customFormat="1" ht="15" outlineLevel="2" x14ac:dyDescent="0.25">
      <c r="A141" s="39">
        <f>A140+1</f>
        <v>44</v>
      </c>
      <c r="B141" s="97" t="s">
        <v>108</v>
      </c>
      <c r="C141" s="1">
        <f t="shared" ref="C141:C160" si="17">D141+E141+F141+G141+H141+I141+K141+M141+O141+Q141+S141+U141+W141+X141+Y141</f>
        <v>1102396.52</v>
      </c>
      <c r="D141" s="1">
        <v>0</v>
      </c>
      <c r="E141" s="1">
        <f>'Форма 4'!F610+'Форма 4'!F611</f>
        <v>877406.29</v>
      </c>
      <c r="F141" s="1">
        <v>0</v>
      </c>
      <c r="G141" s="1">
        <v>0</v>
      </c>
      <c r="H141" s="1">
        <v>0</v>
      </c>
      <c r="I141" s="1">
        <v>0</v>
      </c>
      <c r="J141" s="74">
        <v>0</v>
      </c>
      <c r="K141" s="1">
        <v>0</v>
      </c>
      <c r="L141" s="1">
        <v>0</v>
      </c>
      <c r="M141" s="1">
        <v>0</v>
      </c>
      <c r="N141" s="1">
        <v>0</v>
      </c>
      <c r="O141" s="1">
        <v>0</v>
      </c>
      <c r="P141" s="1">
        <v>0</v>
      </c>
      <c r="Q141" s="1">
        <v>0</v>
      </c>
      <c r="R141" s="1">
        <v>0</v>
      </c>
      <c r="S141" s="1">
        <v>0</v>
      </c>
      <c r="T141" s="1">
        <v>0</v>
      </c>
      <c r="U141" s="1">
        <v>0</v>
      </c>
      <c r="V141" s="1">
        <v>0</v>
      </c>
      <c r="W141" s="1">
        <v>0</v>
      </c>
      <c r="X141" s="1">
        <v>0</v>
      </c>
      <c r="Y141" s="1">
        <f>'Форма 4'!F612+'Форма 4'!F613</f>
        <v>224990.23</v>
      </c>
    </row>
    <row r="142" spans="1:25" s="4" customFormat="1" ht="15" outlineLevel="2" x14ac:dyDescent="0.25">
      <c r="A142" s="39">
        <f t="shared" ref="A142:A163" si="18">A141+1</f>
        <v>45</v>
      </c>
      <c r="B142" s="97" t="s">
        <v>109</v>
      </c>
      <c r="C142" s="1">
        <f t="shared" si="17"/>
        <v>1124656</v>
      </c>
      <c r="D142" s="1">
        <v>0</v>
      </c>
      <c r="E142" s="1">
        <f>'Форма 4'!F615+'Форма 4'!F616</f>
        <v>904308.06</v>
      </c>
      <c r="F142" s="1">
        <v>0</v>
      </c>
      <c r="G142" s="1">
        <v>0</v>
      </c>
      <c r="H142" s="1">
        <v>0</v>
      </c>
      <c r="I142" s="1">
        <v>0</v>
      </c>
      <c r="J142" s="74">
        <v>0</v>
      </c>
      <c r="K142" s="1">
        <v>0</v>
      </c>
      <c r="L142" s="1">
        <v>0</v>
      </c>
      <c r="M142" s="1">
        <v>0</v>
      </c>
      <c r="N142" s="1">
        <v>0</v>
      </c>
      <c r="O142" s="1">
        <v>0</v>
      </c>
      <c r="P142" s="1">
        <v>0</v>
      </c>
      <c r="Q142" s="1">
        <v>0</v>
      </c>
      <c r="R142" s="1">
        <v>0</v>
      </c>
      <c r="S142" s="1">
        <v>0</v>
      </c>
      <c r="T142" s="1">
        <v>0</v>
      </c>
      <c r="U142" s="1">
        <v>0</v>
      </c>
      <c r="V142" s="1">
        <v>0</v>
      </c>
      <c r="W142" s="1">
        <v>0</v>
      </c>
      <c r="X142" s="1">
        <v>0</v>
      </c>
      <c r="Y142" s="1">
        <f>'Форма 4'!F617+'Форма 4'!F618</f>
        <v>220347.94</v>
      </c>
    </row>
    <row r="143" spans="1:25" s="4" customFormat="1" ht="15" outlineLevel="2" x14ac:dyDescent="0.25">
      <c r="A143" s="39">
        <f t="shared" si="18"/>
        <v>46</v>
      </c>
      <c r="B143" s="97" t="s">
        <v>675</v>
      </c>
      <c r="C143" s="1">
        <f t="shared" si="17"/>
        <v>113228.26</v>
      </c>
      <c r="D143" s="1">
        <v>0</v>
      </c>
      <c r="E143" s="1">
        <v>0</v>
      </c>
      <c r="F143" s="1">
        <v>0</v>
      </c>
      <c r="G143" s="1">
        <v>0</v>
      </c>
      <c r="H143" s="1">
        <v>0</v>
      </c>
      <c r="I143" s="1">
        <v>0</v>
      </c>
      <c r="J143" s="74">
        <v>0</v>
      </c>
      <c r="K143" s="1">
        <v>0</v>
      </c>
      <c r="L143" s="1">
        <v>626.6</v>
      </c>
      <c r="M143" s="1">
        <f>'Форма 4'!F619</f>
        <v>113228.26</v>
      </c>
      <c r="N143" s="1">
        <v>0</v>
      </c>
      <c r="O143" s="1">
        <v>0</v>
      </c>
      <c r="P143" s="1">
        <v>0</v>
      </c>
      <c r="Q143" s="1">
        <v>0</v>
      </c>
      <c r="R143" s="1">
        <v>0</v>
      </c>
      <c r="S143" s="1">
        <v>0</v>
      </c>
      <c r="T143" s="1">
        <v>0</v>
      </c>
      <c r="U143" s="1">
        <v>0</v>
      </c>
      <c r="V143" s="1">
        <v>0</v>
      </c>
      <c r="W143" s="1">
        <v>0</v>
      </c>
      <c r="X143" s="1">
        <v>0</v>
      </c>
      <c r="Y143" s="1">
        <v>0</v>
      </c>
    </row>
    <row r="144" spans="1:25" s="4" customFormat="1" ht="15" outlineLevel="2" x14ac:dyDescent="0.25">
      <c r="A144" s="39">
        <f t="shared" si="18"/>
        <v>47</v>
      </c>
      <c r="B144" s="97" t="s">
        <v>676</v>
      </c>
      <c r="C144" s="1">
        <f>D144+E144+F144+G144+H144+I144+K144+M144+O144+Q144+S144+U144+W144+X144+Y144</f>
        <v>12912</v>
      </c>
      <c r="D144" s="1">
        <v>0</v>
      </c>
      <c r="E144" s="1">
        <v>0</v>
      </c>
      <c r="F144" s="1">
        <f>'Форма 4'!F622</f>
        <v>12912</v>
      </c>
      <c r="G144" s="1">
        <v>0</v>
      </c>
      <c r="H144" s="1">
        <v>0</v>
      </c>
      <c r="I144" s="1">
        <v>0</v>
      </c>
      <c r="J144" s="74">
        <v>0</v>
      </c>
      <c r="K144" s="1">
        <v>0</v>
      </c>
      <c r="L144" s="1">
        <v>0</v>
      </c>
      <c r="M144" s="1">
        <v>0</v>
      </c>
      <c r="N144" s="1">
        <v>0</v>
      </c>
      <c r="O144" s="1">
        <v>0</v>
      </c>
      <c r="P144" s="1">
        <v>0</v>
      </c>
      <c r="Q144" s="1">
        <v>0</v>
      </c>
      <c r="R144" s="1">
        <v>0</v>
      </c>
      <c r="S144" s="1">
        <v>0</v>
      </c>
      <c r="T144" s="1">
        <v>0</v>
      </c>
      <c r="U144" s="1">
        <v>0</v>
      </c>
      <c r="V144" s="1">
        <v>0</v>
      </c>
      <c r="W144" s="1">
        <v>0</v>
      </c>
      <c r="X144" s="1">
        <v>0</v>
      </c>
      <c r="Y144" s="1">
        <v>0</v>
      </c>
    </row>
    <row r="145" spans="1:25" s="4" customFormat="1" ht="15" outlineLevel="2" x14ac:dyDescent="0.25">
      <c r="A145" s="39">
        <f t="shared" si="18"/>
        <v>48</v>
      </c>
      <c r="B145" s="97" t="s">
        <v>110</v>
      </c>
      <c r="C145" s="1">
        <f t="shared" si="17"/>
        <v>5453044.1200000001</v>
      </c>
      <c r="D145" s="1">
        <v>0</v>
      </c>
      <c r="E145" s="1">
        <f>'Форма 4'!F626+'Форма 4'!F627</f>
        <v>4108281.02</v>
      </c>
      <c r="F145" s="1">
        <v>0</v>
      </c>
      <c r="G145" s="1">
        <v>0</v>
      </c>
      <c r="H145" s="1">
        <v>0</v>
      </c>
      <c r="I145" s="1">
        <v>0</v>
      </c>
      <c r="J145" s="74">
        <v>0</v>
      </c>
      <c r="K145" s="1">
        <v>0</v>
      </c>
      <c r="L145" s="1">
        <v>0</v>
      </c>
      <c r="M145" s="1">
        <v>0</v>
      </c>
      <c r="N145" s="1">
        <v>0</v>
      </c>
      <c r="O145" s="1">
        <v>0</v>
      </c>
      <c r="P145" s="1">
        <v>0</v>
      </c>
      <c r="Q145" s="1">
        <v>0</v>
      </c>
      <c r="R145" s="1">
        <v>0</v>
      </c>
      <c r="S145" s="1">
        <v>0</v>
      </c>
      <c r="T145" s="1">
        <v>0</v>
      </c>
      <c r="U145" s="1">
        <v>0</v>
      </c>
      <c r="V145" s="1">
        <v>0</v>
      </c>
      <c r="W145" s="1">
        <v>0</v>
      </c>
      <c r="X145" s="1">
        <v>0</v>
      </c>
      <c r="Y145" s="1">
        <f>'Форма 4'!F628+'Форма 4'!F629</f>
        <v>1344763.1</v>
      </c>
    </row>
    <row r="146" spans="1:25" s="4" customFormat="1" ht="15" outlineLevel="2" x14ac:dyDescent="0.25">
      <c r="A146" s="39">
        <f t="shared" si="18"/>
        <v>49</v>
      </c>
      <c r="B146" s="97" t="s">
        <v>117</v>
      </c>
      <c r="C146" s="1">
        <f>D146+E146+F146+G146+H146+I146+K146+M146+O146+Q146+S146+U146+W146+X146+Y146</f>
        <v>12153747.6</v>
      </c>
      <c r="D146" s="1">
        <v>0</v>
      </c>
      <c r="E146" s="1">
        <v>0</v>
      </c>
      <c r="F146" s="1">
        <v>0</v>
      </c>
      <c r="G146" s="1">
        <v>0</v>
      </c>
      <c r="H146" s="1">
        <v>0</v>
      </c>
      <c r="I146" s="1">
        <v>0</v>
      </c>
      <c r="J146" s="74">
        <v>0</v>
      </c>
      <c r="K146" s="1">
        <v>0</v>
      </c>
      <c r="L146" s="1">
        <v>1233.0999999999999</v>
      </c>
      <c r="M146" s="1">
        <f>'Форма 4'!F630</f>
        <v>12153747.6</v>
      </c>
      <c r="N146" s="1">
        <v>0</v>
      </c>
      <c r="O146" s="1">
        <v>0</v>
      </c>
      <c r="P146" s="1">
        <v>0</v>
      </c>
      <c r="Q146" s="1">
        <v>0</v>
      </c>
      <c r="R146" s="1">
        <v>0</v>
      </c>
      <c r="S146" s="1">
        <v>0</v>
      </c>
      <c r="T146" s="1">
        <v>0</v>
      </c>
      <c r="U146" s="1">
        <v>0</v>
      </c>
      <c r="V146" s="1">
        <v>0</v>
      </c>
      <c r="W146" s="1">
        <v>0</v>
      </c>
      <c r="X146" s="1">
        <v>0</v>
      </c>
      <c r="Y146" s="1">
        <v>0</v>
      </c>
    </row>
    <row r="147" spans="1:25" s="4" customFormat="1" ht="15" outlineLevel="2" x14ac:dyDescent="0.25">
      <c r="A147" s="39">
        <f t="shared" si="18"/>
        <v>50</v>
      </c>
      <c r="B147" s="97" t="s">
        <v>118</v>
      </c>
      <c r="C147" s="1">
        <f>D147+E147+F147+G147+H147+I147+K147+M147+O147+Q147+S147+U147+W147+X147+Y147</f>
        <v>9487847.4000000004</v>
      </c>
      <c r="D147" s="1">
        <v>0</v>
      </c>
      <c r="E147" s="1">
        <f>'Форма 4'!F633</f>
        <v>9487847.4000000004</v>
      </c>
      <c r="F147" s="1">
        <v>0</v>
      </c>
      <c r="G147" s="1">
        <v>0</v>
      </c>
      <c r="H147" s="1">
        <v>0</v>
      </c>
      <c r="I147" s="1">
        <v>0</v>
      </c>
      <c r="J147" s="74">
        <v>0</v>
      </c>
      <c r="K147" s="1">
        <v>0</v>
      </c>
      <c r="L147" s="1">
        <v>0</v>
      </c>
      <c r="M147" s="1">
        <v>0</v>
      </c>
      <c r="N147" s="1">
        <v>0</v>
      </c>
      <c r="O147" s="1">
        <v>0</v>
      </c>
      <c r="P147" s="1">
        <v>0</v>
      </c>
      <c r="Q147" s="1">
        <v>0</v>
      </c>
      <c r="R147" s="1">
        <v>0</v>
      </c>
      <c r="S147" s="1">
        <v>0</v>
      </c>
      <c r="T147" s="1">
        <v>0</v>
      </c>
      <c r="U147" s="1">
        <v>0</v>
      </c>
      <c r="V147" s="1">
        <v>0</v>
      </c>
      <c r="W147" s="1">
        <v>0</v>
      </c>
      <c r="X147" s="1">
        <v>0</v>
      </c>
      <c r="Y147" s="1">
        <v>0</v>
      </c>
    </row>
    <row r="148" spans="1:25" s="4" customFormat="1" ht="15" outlineLevel="2" x14ac:dyDescent="0.25">
      <c r="A148" s="39">
        <f t="shared" si="18"/>
        <v>51</v>
      </c>
      <c r="B148" s="97" t="s">
        <v>119</v>
      </c>
      <c r="C148" s="1">
        <f>D148+E148+F148+G148+H148+I148+K148+M148+O148+Q148+S148+U148+W148+X148+Y148</f>
        <v>5994621.1100000003</v>
      </c>
      <c r="D148" s="1">
        <v>0</v>
      </c>
      <c r="E148" s="1">
        <f>'Форма 4'!F637+'Форма 4'!F638</f>
        <v>3439819.65</v>
      </c>
      <c r="F148" s="1">
        <v>0</v>
      </c>
      <c r="G148" s="1">
        <f>'Форма 4'!F641+'Форма 4'!F642</f>
        <v>1047155.74</v>
      </c>
      <c r="H148" s="1">
        <f>'Форма 4'!F639+'Форма 4'!F640</f>
        <v>825398.48</v>
      </c>
      <c r="I148" s="1">
        <f>'Форма 4'!F643+'Форма 4'!F644</f>
        <v>212813.64</v>
      </c>
      <c r="J148" s="74">
        <v>0</v>
      </c>
      <c r="K148" s="1">
        <v>0</v>
      </c>
      <c r="L148" s="1">
        <v>0</v>
      </c>
      <c r="M148" s="1">
        <v>0</v>
      </c>
      <c r="N148" s="1">
        <v>0</v>
      </c>
      <c r="O148" s="1">
        <v>0</v>
      </c>
      <c r="P148" s="1">
        <v>0</v>
      </c>
      <c r="Q148" s="1">
        <v>0</v>
      </c>
      <c r="R148" s="1">
        <v>0</v>
      </c>
      <c r="S148" s="1">
        <v>0</v>
      </c>
      <c r="T148" s="1">
        <v>0</v>
      </c>
      <c r="U148" s="1">
        <v>0</v>
      </c>
      <c r="V148" s="1">
        <v>0</v>
      </c>
      <c r="W148" s="1">
        <v>0</v>
      </c>
      <c r="X148" s="1">
        <v>0</v>
      </c>
      <c r="Y148" s="1">
        <f>'Форма 4'!F645+'Форма 4'!F646</f>
        <v>469433.59999999998</v>
      </c>
    </row>
    <row r="149" spans="1:25" s="4" customFormat="1" ht="15" outlineLevel="2" x14ac:dyDescent="0.25">
      <c r="A149" s="39">
        <f t="shared" si="18"/>
        <v>52</v>
      </c>
      <c r="B149" s="97" t="s">
        <v>111</v>
      </c>
      <c r="C149" s="1">
        <f t="shared" si="17"/>
        <v>32204929.199999999</v>
      </c>
      <c r="D149" s="1">
        <v>0</v>
      </c>
      <c r="E149" s="1">
        <v>0</v>
      </c>
      <c r="F149" s="1">
        <v>0</v>
      </c>
      <c r="G149" s="1">
        <v>0</v>
      </c>
      <c r="H149" s="1">
        <v>0</v>
      </c>
      <c r="I149" s="1">
        <v>0</v>
      </c>
      <c r="J149" s="74">
        <v>6</v>
      </c>
      <c r="K149" s="1">
        <f>'Форма 4'!F650+'Форма 4'!F651+'Форма 4'!F652+'Форма 4'!F653+'Форма 4'!F654+'Форма 4'!F655+'Форма 4'!F656+'Форма 4'!F657+'Форма 4'!F658+'Форма 4'!F659+'Форма 4'!F660+'Форма 4'!F661+'Форма 4'!F662+'Форма 4'!F663+'Форма 4'!F664</f>
        <v>10479852</v>
      </c>
      <c r="L149" s="1">
        <v>1651.6</v>
      </c>
      <c r="M149" s="1">
        <f>'Форма 4'!F648+'Форма 4'!F649</f>
        <v>21725077.199999999</v>
      </c>
      <c r="N149" s="1">
        <v>0</v>
      </c>
      <c r="O149" s="1">
        <v>0</v>
      </c>
      <c r="P149" s="1">
        <v>0</v>
      </c>
      <c r="Q149" s="1">
        <v>0</v>
      </c>
      <c r="R149" s="1">
        <v>0</v>
      </c>
      <c r="S149" s="1">
        <v>0</v>
      </c>
      <c r="T149" s="1">
        <v>0</v>
      </c>
      <c r="U149" s="1">
        <v>0</v>
      </c>
      <c r="V149" s="1">
        <v>0</v>
      </c>
      <c r="W149" s="1">
        <v>0</v>
      </c>
      <c r="X149" s="1">
        <v>0</v>
      </c>
      <c r="Y149" s="1">
        <v>0</v>
      </c>
    </row>
    <row r="150" spans="1:25" s="4" customFormat="1" ht="15" outlineLevel="2" x14ac:dyDescent="0.25">
      <c r="A150" s="39">
        <f t="shared" si="18"/>
        <v>53</v>
      </c>
      <c r="B150" s="97" t="s">
        <v>677</v>
      </c>
      <c r="C150" s="1">
        <f>D150+E150+F150+G150+H150+I150+K150+M150+O150+Q150+S150+U150+W150+X150+Y150</f>
        <v>131435.79999999999</v>
      </c>
      <c r="D150" s="1">
        <v>0</v>
      </c>
      <c r="E150" s="1">
        <v>0</v>
      </c>
      <c r="F150" s="1">
        <v>0</v>
      </c>
      <c r="G150" s="1">
        <v>0</v>
      </c>
      <c r="H150" s="1">
        <v>0</v>
      </c>
      <c r="I150" s="1">
        <v>0</v>
      </c>
      <c r="J150" s="74">
        <v>0</v>
      </c>
      <c r="K150" s="1">
        <v>0</v>
      </c>
      <c r="L150" s="1">
        <v>1205.0999999999999</v>
      </c>
      <c r="M150" s="1">
        <f>'Форма 4'!F665</f>
        <v>131435.79999999999</v>
      </c>
      <c r="N150" s="1">
        <v>0</v>
      </c>
      <c r="O150" s="1">
        <v>0</v>
      </c>
      <c r="P150" s="1">
        <v>0</v>
      </c>
      <c r="Q150" s="1">
        <v>0</v>
      </c>
      <c r="R150" s="1">
        <v>0</v>
      </c>
      <c r="S150" s="1">
        <v>0</v>
      </c>
      <c r="T150" s="1">
        <v>0</v>
      </c>
      <c r="U150" s="1">
        <v>0</v>
      </c>
      <c r="V150" s="1">
        <v>0</v>
      </c>
      <c r="W150" s="1">
        <v>0</v>
      </c>
      <c r="X150" s="1">
        <v>0</v>
      </c>
      <c r="Y150" s="1">
        <v>0</v>
      </c>
    </row>
    <row r="151" spans="1:25" s="4" customFormat="1" ht="15" outlineLevel="2" x14ac:dyDescent="0.25">
      <c r="A151" s="39">
        <f t="shared" si="18"/>
        <v>54</v>
      </c>
      <c r="B151" s="97" t="s">
        <v>678</v>
      </c>
      <c r="C151" s="1">
        <f>D151+E151+F151+G151+H151+I151+K151+M151+O151+Q151+S151+U151+W151+X151+Y151</f>
        <v>130842.57</v>
      </c>
      <c r="D151" s="1">
        <v>0</v>
      </c>
      <c r="E151" s="1">
        <v>0</v>
      </c>
      <c r="F151" s="1">
        <v>0</v>
      </c>
      <c r="G151" s="1">
        <v>0</v>
      </c>
      <c r="H151" s="1">
        <v>0</v>
      </c>
      <c r="I151" s="1">
        <v>0</v>
      </c>
      <c r="J151" s="74">
        <v>0</v>
      </c>
      <c r="K151" s="1">
        <v>0</v>
      </c>
      <c r="L151" s="1">
        <v>1195.7</v>
      </c>
      <c r="M151" s="1">
        <f>'Форма 4'!F668</f>
        <v>130842.57</v>
      </c>
      <c r="N151" s="1">
        <v>0</v>
      </c>
      <c r="O151" s="1">
        <v>0</v>
      </c>
      <c r="P151" s="1">
        <v>0</v>
      </c>
      <c r="Q151" s="1">
        <v>0</v>
      </c>
      <c r="R151" s="1">
        <v>0</v>
      </c>
      <c r="S151" s="1">
        <v>0</v>
      </c>
      <c r="T151" s="1">
        <v>0</v>
      </c>
      <c r="U151" s="1">
        <v>0</v>
      </c>
      <c r="V151" s="1">
        <v>0</v>
      </c>
      <c r="W151" s="1">
        <v>0</v>
      </c>
      <c r="X151" s="1">
        <v>0</v>
      </c>
      <c r="Y151" s="1">
        <v>0</v>
      </c>
    </row>
    <row r="152" spans="1:25" s="4" customFormat="1" ht="15" outlineLevel="2" x14ac:dyDescent="0.25">
      <c r="A152" s="39">
        <f t="shared" si="18"/>
        <v>55</v>
      </c>
      <c r="B152" s="97" t="s">
        <v>391</v>
      </c>
      <c r="C152" s="1">
        <f t="shared" si="17"/>
        <v>1897899</v>
      </c>
      <c r="D152" s="1">
        <v>0</v>
      </c>
      <c r="E152" s="1">
        <f>'Форма 4'!F671</f>
        <v>1897899</v>
      </c>
      <c r="F152" s="1">
        <v>0</v>
      </c>
      <c r="G152" s="1">
        <v>0</v>
      </c>
      <c r="H152" s="1">
        <v>0</v>
      </c>
      <c r="I152" s="1">
        <v>0</v>
      </c>
      <c r="J152" s="74">
        <v>0</v>
      </c>
      <c r="K152" s="1">
        <v>0</v>
      </c>
      <c r="L152" s="1">
        <v>0</v>
      </c>
      <c r="M152" s="1">
        <v>0</v>
      </c>
      <c r="N152" s="1">
        <v>0</v>
      </c>
      <c r="O152" s="1">
        <v>0</v>
      </c>
      <c r="P152" s="1">
        <v>0</v>
      </c>
      <c r="Q152" s="1">
        <v>0</v>
      </c>
      <c r="R152" s="1">
        <v>0</v>
      </c>
      <c r="S152" s="1">
        <v>0</v>
      </c>
      <c r="T152" s="1">
        <v>0</v>
      </c>
      <c r="U152" s="1">
        <v>0</v>
      </c>
      <c r="V152" s="1">
        <v>0</v>
      </c>
      <c r="W152" s="1">
        <v>0</v>
      </c>
      <c r="X152" s="1">
        <v>0</v>
      </c>
      <c r="Y152" s="1">
        <v>0</v>
      </c>
    </row>
    <row r="153" spans="1:25" s="4" customFormat="1" ht="15" outlineLevel="2" x14ac:dyDescent="0.25">
      <c r="A153" s="39">
        <f t="shared" si="18"/>
        <v>56</v>
      </c>
      <c r="B153" s="97" t="s">
        <v>679</v>
      </c>
      <c r="C153" s="1">
        <f t="shared" si="17"/>
        <v>104094.7</v>
      </c>
      <c r="D153" s="1">
        <v>0</v>
      </c>
      <c r="E153" s="1">
        <v>0</v>
      </c>
      <c r="F153" s="1">
        <v>0</v>
      </c>
      <c r="G153" s="1">
        <v>0</v>
      </c>
      <c r="H153" s="1">
        <v>0</v>
      </c>
      <c r="I153" s="1">
        <v>0</v>
      </c>
      <c r="J153" s="74">
        <v>0</v>
      </c>
      <c r="K153" s="1">
        <v>0</v>
      </c>
      <c r="L153" s="1">
        <v>1262.7</v>
      </c>
      <c r="M153" s="1">
        <f>'Форма 4'!F674</f>
        <v>104094.7</v>
      </c>
      <c r="N153" s="1">
        <v>0</v>
      </c>
      <c r="O153" s="1">
        <v>0</v>
      </c>
      <c r="P153" s="1">
        <v>0</v>
      </c>
      <c r="Q153" s="1">
        <v>0</v>
      </c>
      <c r="R153" s="1">
        <v>0</v>
      </c>
      <c r="S153" s="1">
        <v>0</v>
      </c>
      <c r="T153" s="1">
        <v>0</v>
      </c>
      <c r="U153" s="1">
        <v>0</v>
      </c>
      <c r="V153" s="1">
        <v>0</v>
      </c>
      <c r="W153" s="1">
        <v>0</v>
      </c>
      <c r="X153" s="1">
        <v>0</v>
      </c>
      <c r="Y153" s="1">
        <v>0</v>
      </c>
    </row>
    <row r="154" spans="1:25" s="4" customFormat="1" ht="15" outlineLevel="2" x14ac:dyDescent="0.25">
      <c r="A154" s="39">
        <f t="shared" si="18"/>
        <v>57</v>
      </c>
      <c r="B154" s="97" t="s">
        <v>680</v>
      </c>
      <c r="C154" s="1">
        <f>D154+E154+F154+G154+H154+I154+K154+M154+O154+Q154+S154+U154+W154+X154+Y154</f>
        <v>193202.05</v>
      </c>
      <c r="D154" s="1">
        <v>0</v>
      </c>
      <c r="E154" s="1">
        <v>0</v>
      </c>
      <c r="F154" s="1">
        <v>0</v>
      </c>
      <c r="G154" s="1">
        <v>0</v>
      </c>
      <c r="H154" s="1">
        <v>0</v>
      </c>
      <c r="I154" s="1">
        <v>0</v>
      </c>
      <c r="J154" s="74">
        <v>0</v>
      </c>
      <c r="K154" s="1">
        <v>0</v>
      </c>
      <c r="L154" s="1">
        <v>1673.96</v>
      </c>
      <c r="M154" s="1">
        <f>'Форма 4'!F677</f>
        <v>193202.05</v>
      </c>
      <c r="N154" s="1">
        <v>0</v>
      </c>
      <c r="O154" s="1">
        <v>0</v>
      </c>
      <c r="P154" s="1">
        <v>0</v>
      </c>
      <c r="Q154" s="1">
        <v>0</v>
      </c>
      <c r="R154" s="1">
        <v>0</v>
      </c>
      <c r="S154" s="1">
        <v>0</v>
      </c>
      <c r="T154" s="1">
        <v>0</v>
      </c>
      <c r="U154" s="1">
        <v>0</v>
      </c>
      <c r="V154" s="1">
        <v>0</v>
      </c>
      <c r="W154" s="1">
        <v>0</v>
      </c>
      <c r="X154" s="1">
        <v>0</v>
      </c>
      <c r="Y154" s="1">
        <v>0</v>
      </c>
    </row>
    <row r="155" spans="1:25" s="4" customFormat="1" ht="15" outlineLevel="2" x14ac:dyDescent="0.25">
      <c r="A155" s="39">
        <f t="shared" si="18"/>
        <v>58</v>
      </c>
      <c r="B155" s="97" t="s">
        <v>112</v>
      </c>
      <c r="C155" s="1">
        <f t="shared" si="17"/>
        <v>5235838.8600000003</v>
      </c>
      <c r="D155" s="1">
        <v>0</v>
      </c>
      <c r="E155" s="1">
        <v>0</v>
      </c>
      <c r="F155" s="1">
        <v>0</v>
      </c>
      <c r="G155" s="1">
        <v>0</v>
      </c>
      <c r="H155" s="1">
        <v>0</v>
      </c>
      <c r="I155" s="1">
        <v>0</v>
      </c>
      <c r="J155" s="74">
        <v>3</v>
      </c>
      <c r="K155" s="1">
        <f>'Форма 4'!F680</f>
        <v>5235838.8600000003</v>
      </c>
      <c r="L155" s="1">
        <v>0</v>
      </c>
      <c r="M155" s="1">
        <v>0</v>
      </c>
      <c r="N155" s="1">
        <v>0</v>
      </c>
      <c r="O155" s="1">
        <v>0</v>
      </c>
      <c r="P155" s="1">
        <v>0</v>
      </c>
      <c r="Q155" s="1">
        <v>0</v>
      </c>
      <c r="R155" s="1">
        <v>0</v>
      </c>
      <c r="S155" s="1">
        <v>0</v>
      </c>
      <c r="T155" s="1">
        <v>0</v>
      </c>
      <c r="U155" s="1">
        <v>0</v>
      </c>
      <c r="V155" s="1">
        <v>0</v>
      </c>
      <c r="W155" s="1">
        <v>0</v>
      </c>
      <c r="X155" s="1">
        <v>0</v>
      </c>
      <c r="Y155" s="1">
        <v>0</v>
      </c>
    </row>
    <row r="156" spans="1:25" s="4" customFormat="1" ht="15" outlineLevel="2" x14ac:dyDescent="0.25">
      <c r="A156" s="39">
        <f t="shared" si="18"/>
        <v>59</v>
      </c>
      <c r="B156" s="97" t="s">
        <v>681</v>
      </c>
      <c r="C156" s="1">
        <f t="shared" si="17"/>
        <v>89672.8</v>
      </c>
      <c r="D156" s="1">
        <v>0</v>
      </c>
      <c r="E156" s="1">
        <v>0</v>
      </c>
      <c r="F156" s="1">
        <v>0</v>
      </c>
      <c r="G156" s="1">
        <v>0</v>
      </c>
      <c r="H156" s="1">
        <v>0</v>
      </c>
      <c r="I156" s="1">
        <v>0</v>
      </c>
      <c r="J156" s="74">
        <v>0</v>
      </c>
      <c r="K156" s="1">
        <v>0</v>
      </c>
      <c r="L156" s="1">
        <v>593.20000000000005</v>
      </c>
      <c r="M156" s="1">
        <f>'Форма 4'!F687</f>
        <v>89672.8</v>
      </c>
      <c r="N156" s="1">
        <v>0</v>
      </c>
      <c r="O156" s="1">
        <v>0</v>
      </c>
      <c r="P156" s="1">
        <v>0</v>
      </c>
      <c r="Q156" s="1">
        <v>0</v>
      </c>
      <c r="R156" s="1">
        <v>0</v>
      </c>
      <c r="S156" s="1">
        <v>0</v>
      </c>
      <c r="T156" s="1">
        <v>0</v>
      </c>
      <c r="U156" s="1">
        <v>0</v>
      </c>
      <c r="V156" s="1">
        <v>0</v>
      </c>
      <c r="W156" s="1">
        <v>0</v>
      </c>
      <c r="X156" s="1">
        <v>0</v>
      </c>
      <c r="Y156" s="1">
        <v>0</v>
      </c>
    </row>
    <row r="157" spans="1:25" s="4" customFormat="1" ht="15" outlineLevel="2" x14ac:dyDescent="0.25">
      <c r="A157" s="39">
        <f t="shared" si="18"/>
        <v>60</v>
      </c>
      <c r="B157" s="97" t="s">
        <v>682</v>
      </c>
      <c r="C157" s="1">
        <f>D157+E157+F157+G157+H157+I157+K157+M157+O157+Q157+S157+U157+W157+X157+Y157</f>
        <v>211167.9</v>
      </c>
      <c r="D157" s="1">
        <f>'Форма 4'!F691+'Форма 4'!F692</f>
        <v>38281.9</v>
      </c>
      <c r="E157" s="1">
        <f>'Форма 4'!F693+'Форма 4'!F694</f>
        <v>91382.6</v>
      </c>
      <c r="F157" s="1">
        <v>0</v>
      </c>
      <c r="G157" s="1">
        <f>'Форма 4'!F695+'Форма 4'!F696</f>
        <v>30872.5</v>
      </c>
      <c r="H157" s="1">
        <f>'Форма 4'!F697+'Форма 4'!F698</f>
        <v>20993.3</v>
      </c>
      <c r="I157" s="1">
        <f>'Форма 4'!F699+'Форма 4'!F700</f>
        <v>29637.599999999999</v>
      </c>
      <c r="J157" s="74">
        <v>0</v>
      </c>
      <c r="K157" s="1">
        <v>0</v>
      </c>
      <c r="L157" s="1">
        <v>0</v>
      </c>
      <c r="M157" s="1">
        <v>0</v>
      </c>
      <c r="N157" s="1">
        <v>0</v>
      </c>
      <c r="O157" s="1">
        <v>0</v>
      </c>
      <c r="P157" s="1">
        <v>0</v>
      </c>
      <c r="Q157" s="1">
        <v>0</v>
      </c>
      <c r="R157" s="1">
        <v>0</v>
      </c>
      <c r="S157" s="1">
        <v>0</v>
      </c>
      <c r="T157" s="1">
        <v>0</v>
      </c>
      <c r="U157" s="1">
        <v>0</v>
      </c>
      <c r="V157" s="1">
        <v>0</v>
      </c>
      <c r="W157" s="1">
        <v>0</v>
      </c>
      <c r="X157" s="1">
        <v>0</v>
      </c>
      <c r="Y157" s="1">
        <v>0</v>
      </c>
    </row>
    <row r="158" spans="1:25" s="4" customFormat="1" ht="15" outlineLevel="2" x14ac:dyDescent="0.25">
      <c r="A158" s="39">
        <f t="shared" si="18"/>
        <v>61</v>
      </c>
      <c r="B158" s="97" t="s">
        <v>113</v>
      </c>
      <c r="C158" s="1">
        <f t="shared" si="17"/>
        <v>2699386.54</v>
      </c>
      <c r="D158" s="1">
        <v>0</v>
      </c>
      <c r="E158" s="1">
        <v>0</v>
      </c>
      <c r="F158" s="1">
        <v>0</v>
      </c>
      <c r="G158" s="1">
        <f>'Форма 4'!F702+'Форма 4'!F703</f>
        <v>396848.75</v>
      </c>
      <c r="H158" s="1">
        <f>'Форма 4'!F704+'Форма 4'!F705</f>
        <v>486136.94</v>
      </c>
      <c r="I158" s="1">
        <f>'Форма 4'!F706+'Форма 4'!F707</f>
        <v>509566.03</v>
      </c>
      <c r="J158" s="74">
        <v>0</v>
      </c>
      <c r="K158" s="1">
        <v>0</v>
      </c>
      <c r="L158" s="1">
        <v>0</v>
      </c>
      <c r="M158" s="1">
        <v>0</v>
      </c>
      <c r="N158" s="1">
        <v>0</v>
      </c>
      <c r="O158" s="1">
        <v>0</v>
      </c>
      <c r="P158" s="1">
        <v>0</v>
      </c>
      <c r="Q158" s="1">
        <v>0</v>
      </c>
      <c r="R158" s="1">
        <v>0</v>
      </c>
      <c r="S158" s="1">
        <v>0</v>
      </c>
      <c r="T158" s="1">
        <v>0</v>
      </c>
      <c r="U158" s="1">
        <v>0</v>
      </c>
      <c r="V158" s="1">
        <v>0</v>
      </c>
      <c r="W158" s="1">
        <v>0</v>
      </c>
      <c r="X158" s="1">
        <v>0</v>
      </c>
      <c r="Y158" s="1">
        <f>'Форма 4'!F708+'Форма 4'!F709</f>
        <v>1306834.82</v>
      </c>
    </row>
    <row r="159" spans="1:25" s="4" customFormat="1" ht="15" outlineLevel="2" x14ac:dyDescent="0.25">
      <c r="A159" s="39">
        <f t="shared" si="18"/>
        <v>62</v>
      </c>
      <c r="B159" s="97" t="s">
        <v>114</v>
      </c>
      <c r="C159" s="1">
        <f t="shared" si="17"/>
        <v>6340539.7999999998</v>
      </c>
      <c r="D159" s="1">
        <v>0</v>
      </c>
      <c r="E159" s="1">
        <f>'Форма 4'!F711+'Форма 4'!F712</f>
        <v>4167745.21</v>
      </c>
      <c r="F159" s="1">
        <v>0</v>
      </c>
      <c r="G159" s="1">
        <f>'Форма 4'!F713+'Форма 4'!F714</f>
        <v>413794.21</v>
      </c>
      <c r="H159" s="1">
        <f>'Форма 4'!F715+'Форма 4'!F716</f>
        <v>485352.62</v>
      </c>
      <c r="I159" s="1">
        <v>0</v>
      </c>
      <c r="J159" s="74">
        <v>0</v>
      </c>
      <c r="K159" s="1">
        <v>0</v>
      </c>
      <c r="L159" s="1">
        <v>0</v>
      </c>
      <c r="M159" s="1">
        <v>0</v>
      </c>
      <c r="N159" s="1">
        <v>0</v>
      </c>
      <c r="O159" s="1">
        <v>0</v>
      </c>
      <c r="P159" s="1">
        <v>0</v>
      </c>
      <c r="Q159" s="1">
        <v>0</v>
      </c>
      <c r="R159" s="1">
        <v>0</v>
      </c>
      <c r="S159" s="1">
        <v>0</v>
      </c>
      <c r="T159" s="1">
        <v>0</v>
      </c>
      <c r="U159" s="1">
        <v>0</v>
      </c>
      <c r="V159" s="1">
        <v>0</v>
      </c>
      <c r="W159" s="1">
        <v>0</v>
      </c>
      <c r="X159" s="1">
        <v>0</v>
      </c>
      <c r="Y159" s="1">
        <f>'Форма 4'!F717+'Форма 4'!F718</f>
        <v>1273647.76</v>
      </c>
    </row>
    <row r="160" spans="1:25" s="4" customFormat="1" ht="15" outlineLevel="2" x14ac:dyDescent="0.25">
      <c r="A160" s="39">
        <f t="shared" si="18"/>
        <v>63</v>
      </c>
      <c r="B160" s="97" t="s">
        <v>115</v>
      </c>
      <c r="C160" s="1">
        <f t="shared" si="17"/>
        <v>2092379.31</v>
      </c>
      <c r="D160" s="1">
        <v>0</v>
      </c>
      <c r="E160" s="1">
        <v>0</v>
      </c>
      <c r="F160" s="1">
        <v>0</v>
      </c>
      <c r="G160" s="1">
        <v>0</v>
      </c>
      <c r="H160" s="1">
        <v>0</v>
      </c>
      <c r="I160" s="1">
        <v>0</v>
      </c>
      <c r="J160" s="74">
        <v>0</v>
      </c>
      <c r="K160" s="1">
        <v>0</v>
      </c>
      <c r="L160" s="1">
        <v>402.3</v>
      </c>
      <c r="M160" s="1">
        <f>'Форма 4'!F719</f>
        <v>2092379.31</v>
      </c>
      <c r="N160" s="1">
        <v>0</v>
      </c>
      <c r="O160" s="1">
        <v>0</v>
      </c>
      <c r="P160" s="1">
        <v>0</v>
      </c>
      <c r="Q160" s="1">
        <v>0</v>
      </c>
      <c r="R160" s="1">
        <v>0</v>
      </c>
      <c r="S160" s="1">
        <v>0</v>
      </c>
      <c r="T160" s="1">
        <v>0</v>
      </c>
      <c r="U160" s="1">
        <v>0</v>
      </c>
      <c r="V160" s="1">
        <v>0</v>
      </c>
      <c r="W160" s="1">
        <v>0</v>
      </c>
      <c r="X160" s="1">
        <v>0</v>
      </c>
      <c r="Y160" s="1">
        <v>0</v>
      </c>
    </row>
    <row r="161" spans="1:25" s="4" customFormat="1" ht="15" outlineLevel="2" x14ac:dyDescent="0.25">
      <c r="A161" s="39">
        <f t="shared" si="18"/>
        <v>64</v>
      </c>
      <c r="B161" s="97" t="s">
        <v>116</v>
      </c>
      <c r="C161" s="1">
        <f>D161+E161+F161+G161+H161+I161+K161+M161+O161+Q161+S161+U161+W161+X161+Y161</f>
        <v>13164060.16</v>
      </c>
      <c r="D161" s="1">
        <v>0</v>
      </c>
      <c r="E161" s="1">
        <f>'Форма 4'!F723+'Форма 4'!F724</f>
        <v>8087123.46</v>
      </c>
      <c r="F161" s="1">
        <v>0</v>
      </c>
      <c r="G161" s="1">
        <f>'Форма 4'!F731+'Форма 4'!F732+'Форма 4'!F733+'Форма 4'!F734</f>
        <v>801428.88</v>
      </c>
      <c r="H161" s="1">
        <f>'Форма 4'!F727+'Форма 4'!F728+'Форма 4'!F729+'Форма 4'!F730</f>
        <v>1640477.26</v>
      </c>
      <c r="I161" s="1">
        <v>0</v>
      </c>
      <c r="J161" s="74">
        <v>0</v>
      </c>
      <c r="K161" s="1">
        <v>0</v>
      </c>
      <c r="L161" s="1">
        <v>0</v>
      </c>
      <c r="M161" s="1">
        <v>0</v>
      </c>
      <c r="N161" s="1">
        <v>0</v>
      </c>
      <c r="O161" s="1">
        <v>0</v>
      </c>
      <c r="P161" s="1">
        <v>0</v>
      </c>
      <c r="Q161" s="1">
        <v>0</v>
      </c>
      <c r="R161" s="1">
        <v>0</v>
      </c>
      <c r="S161" s="1">
        <v>0</v>
      </c>
      <c r="T161" s="1">
        <v>0</v>
      </c>
      <c r="U161" s="1">
        <v>0</v>
      </c>
      <c r="V161" s="1">
        <v>0</v>
      </c>
      <c r="W161" s="1">
        <v>0</v>
      </c>
      <c r="X161" s="1">
        <v>0</v>
      </c>
      <c r="Y161" s="1">
        <f>'Форма 4'!F725+'Форма 4'!F726</f>
        <v>2635030.56</v>
      </c>
    </row>
    <row r="162" spans="1:25" s="4" customFormat="1" ht="15" outlineLevel="2" x14ac:dyDescent="0.25">
      <c r="A162" s="39">
        <f t="shared" si="18"/>
        <v>65</v>
      </c>
      <c r="B162" s="97" t="s">
        <v>683</v>
      </c>
      <c r="C162" s="1">
        <f>D162+E162+F162+G162+H162+I162+K162+M162+O162+Q162+S162+U162+W162+X162+Y162</f>
        <v>176565.16</v>
      </c>
      <c r="D162" s="1">
        <v>0</v>
      </c>
      <c r="E162" s="1">
        <v>0</v>
      </c>
      <c r="F162" s="1">
        <v>0</v>
      </c>
      <c r="G162" s="1">
        <v>0</v>
      </c>
      <c r="H162" s="1">
        <v>0</v>
      </c>
      <c r="I162" s="1">
        <v>0</v>
      </c>
      <c r="J162" s="74">
        <v>0</v>
      </c>
      <c r="K162" s="1">
        <v>0</v>
      </c>
      <c r="L162" s="1">
        <v>1140.0999999999999</v>
      </c>
      <c r="M162" s="1">
        <f>'Форма 4'!F735</f>
        <v>176565.16</v>
      </c>
      <c r="N162" s="1">
        <v>0</v>
      </c>
      <c r="O162" s="1">
        <v>0</v>
      </c>
      <c r="P162" s="1">
        <v>0</v>
      </c>
      <c r="Q162" s="1">
        <v>0</v>
      </c>
      <c r="R162" s="1">
        <v>0</v>
      </c>
      <c r="S162" s="1">
        <v>0</v>
      </c>
      <c r="T162" s="1">
        <v>0</v>
      </c>
      <c r="U162" s="1">
        <v>0</v>
      </c>
      <c r="V162" s="1">
        <v>0</v>
      </c>
      <c r="W162" s="1">
        <v>0</v>
      </c>
      <c r="X162" s="1">
        <v>0</v>
      </c>
      <c r="Y162" s="1">
        <v>0</v>
      </c>
    </row>
    <row r="163" spans="1:25" s="4" customFormat="1" ht="15" outlineLevel="2" x14ac:dyDescent="0.25">
      <c r="A163" s="39">
        <f t="shared" si="18"/>
        <v>66</v>
      </c>
      <c r="B163" s="97" t="s">
        <v>831</v>
      </c>
      <c r="C163" s="1">
        <f>D163+E163+F163+G163+H163+I163+K163+M163+O163+Q163+S163+U163+W163+X163+Y163</f>
        <v>89457.9</v>
      </c>
      <c r="D163" s="1">
        <v>0</v>
      </c>
      <c r="E163" s="1">
        <v>0</v>
      </c>
      <c r="F163" s="1">
        <v>0</v>
      </c>
      <c r="G163" s="1">
        <v>0</v>
      </c>
      <c r="H163" s="1">
        <v>0</v>
      </c>
      <c r="I163" s="1">
        <v>0</v>
      </c>
      <c r="J163" s="74">
        <v>0</v>
      </c>
      <c r="K163" s="1">
        <v>0</v>
      </c>
      <c r="L163" s="1">
        <v>594</v>
      </c>
      <c r="M163" s="1">
        <f>'Форма 4'!F738</f>
        <v>89457.9</v>
      </c>
      <c r="N163" s="1">
        <v>0</v>
      </c>
      <c r="O163" s="1">
        <v>0</v>
      </c>
      <c r="P163" s="1">
        <v>0</v>
      </c>
      <c r="Q163" s="1">
        <v>0</v>
      </c>
      <c r="R163" s="1">
        <v>0</v>
      </c>
      <c r="S163" s="1">
        <v>0</v>
      </c>
      <c r="T163" s="1">
        <v>0</v>
      </c>
      <c r="U163" s="1">
        <v>0</v>
      </c>
      <c r="V163" s="1">
        <v>0</v>
      </c>
      <c r="W163" s="1">
        <v>0</v>
      </c>
      <c r="X163" s="1">
        <v>0</v>
      </c>
      <c r="Y163" s="1">
        <v>0</v>
      </c>
    </row>
    <row r="164" spans="1:25" s="4" customFormat="1" ht="15" customHeight="1" outlineLevel="1" x14ac:dyDescent="0.25">
      <c r="A164" s="198" t="s">
        <v>33</v>
      </c>
      <c r="B164" s="198"/>
      <c r="C164" s="1">
        <f>SUM(C165:C207)</f>
        <v>177520377.77000001</v>
      </c>
      <c r="D164" s="1">
        <f t="shared" ref="D164:Y164" si="19">SUM(D165:D207)</f>
        <v>0</v>
      </c>
      <c r="E164" s="1">
        <f t="shared" si="19"/>
        <v>0</v>
      </c>
      <c r="F164" s="1">
        <f t="shared" si="19"/>
        <v>0</v>
      </c>
      <c r="G164" s="1">
        <f t="shared" si="19"/>
        <v>0</v>
      </c>
      <c r="H164" s="1">
        <f t="shared" si="19"/>
        <v>0</v>
      </c>
      <c r="I164" s="1">
        <f t="shared" si="19"/>
        <v>0</v>
      </c>
      <c r="J164" s="74">
        <f t="shared" si="19"/>
        <v>64</v>
      </c>
      <c r="K164" s="1">
        <f t="shared" si="19"/>
        <v>111748223.55</v>
      </c>
      <c r="L164" s="1">
        <f t="shared" si="19"/>
        <v>18984.099999999999</v>
      </c>
      <c r="M164" s="1">
        <f>SUM(M165:M207)</f>
        <v>65377355.130000003</v>
      </c>
      <c r="N164" s="1">
        <f t="shared" si="19"/>
        <v>0</v>
      </c>
      <c r="O164" s="1">
        <f t="shared" si="19"/>
        <v>0</v>
      </c>
      <c r="P164" s="1">
        <f t="shared" si="19"/>
        <v>0</v>
      </c>
      <c r="Q164" s="1">
        <f t="shared" si="19"/>
        <v>0</v>
      </c>
      <c r="R164" s="1">
        <f t="shared" si="19"/>
        <v>0</v>
      </c>
      <c r="S164" s="1">
        <f t="shared" si="19"/>
        <v>0</v>
      </c>
      <c r="T164" s="1">
        <f t="shared" si="19"/>
        <v>0</v>
      </c>
      <c r="U164" s="1">
        <f t="shared" si="19"/>
        <v>0</v>
      </c>
      <c r="V164" s="1">
        <f t="shared" si="19"/>
        <v>800</v>
      </c>
      <c r="W164" s="1">
        <f t="shared" si="19"/>
        <v>394799.09</v>
      </c>
      <c r="X164" s="1">
        <f t="shared" si="19"/>
        <v>0</v>
      </c>
      <c r="Y164" s="1">
        <f t="shared" si="19"/>
        <v>0</v>
      </c>
    </row>
    <row r="165" spans="1:25" s="4" customFormat="1" ht="15" outlineLevel="2" x14ac:dyDescent="0.25">
      <c r="A165" s="39">
        <f>A163+1</f>
        <v>67</v>
      </c>
      <c r="B165" s="97" t="s">
        <v>120</v>
      </c>
      <c r="C165" s="1">
        <f t="shared" ref="C165:C207" si="20">D165+E165+F165+G165+H165+I165+K165+M165+O165+Q165+S165+U165+W165+X165+Y165</f>
        <v>6981046.1699999999</v>
      </c>
      <c r="D165" s="1">
        <v>0</v>
      </c>
      <c r="E165" s="1">
        <v>0</v>
      </c>
      <c r="F165" s="1">
        <v>0</v>
      </c>
      <c r="G165" s="1">
        <v>0</v>
      </c>
      <c r="H165" s="1">
        <v>0</v>
      </c>
      <c r="I165" s="1">
        <v>0</v>
      </c>
      <c r="J165" s="74">
        <v>4</v>
      </c>
      <c r="K165" s="1">
        <f>'Форма 4'!F741</f>
        <v>6981046.1699999999</v>
      </c>
      <c r="L165" s="1">
        <v>0</v>
      </c>
      <c r="M165" s="1">
        <v>0</v>
      </c>
      <c r="N165" s="1">
        <v>0</v>
      </c>
      <c r="O165" s="1">
        <v>0</v>
      </c>
      <c r="P165" s="1">
        <v>0</v>
      </c>
      <c r="Q165" s="1">
        <v>0</v>
      </c>
      <c r="R165" s="1">
        <v>0</v>
      </c>
      <c r="S165" s="1">
        <v>0</v>
      </c>
      <c r="T165" s="1">
        <v>0</v>
      </c>
      <c r="U165" s="1">
        <v>0</v>
      </c>
      <c r="V165" s="1">
        <v>0</v>
      </c>
      <c r="W165" s="1">
        <v>0</v>
      </c>
      <c r="X165" s="1">
        <v>0</v>
      </c>
      <c r="Y165" s="1">
        <v>0</v>
      </c>
    </row>
    <row r="166" spans="1:25" s="4" customFormat="1" ht="15" outlineLevel="2" x14ac:dyDescent="0.25">
      <c r="A166" s="39">
        <f>A165+1</f>
        <v>68</v>
      </c>
      <c r="B166" s="97" t="s">
        <v>121</v>
      </c>
      <c r="C166" s="1">
        <f t="shared" si="20"/>
        <v>8726306.5</v>
      </c>
      <c r="D166" s="1">
        <v>0</v>
      </c>
      <c r="E166" s="1">
        <v>0</v>
      </c>
      <c r="F166" s="1">
        <v>0</v>
      </c>
      <c r="G166" s="1">
        <v>0</v>
      </c>
      <c r="H166" s="1">
        <v>0</v>
      </c>
      <c r="I166" s="1">
        <v>0</v>
      </c>
      <c r="J166" s="74">
        <v>5</v>
      </c>
      <c r="K166" s="1">
        <f>'Форма 4'!F750</f>
        <v>8726306.5</v>
      </c>
      <c r="L166" s="1">
        <v>0</v>
      </c>
      <c r="M166" s="1">
        <v>0</v>
      </c>
      <c r="N166" s="1">
        <v>0</v>
      </c>
      <c r="O166" s="1">
        <v>0</v>
      </c>
      <c r="P166" s="1">
        <v>0</v>
      </c>
      <c r="Q166" s="1">
        <v>0</v>
      </c>
      <c r="R166" s="1">
        <v>0</v>
      </c>
      <c r="S166" s="1">
        <v>0</v>
      </c>
      <c r="T166" s="1">
        <v>0</v>
      </c>
      <c r="U166" s="1">
        <v>0</v>
      </c>
      <c r="V166" s="1">
        <v>0</v>
      </c>
      <c r="W166" s="1">
        <v>0</v>
      </c>
      <c r="X166" s="1">
        <v>0</v>
      </c>
      <c r="Y166" s="1">
        <v>0</v>
      </c>
    </row>
    <row r="167" spans="1:25" s="4" customFormat="1" ht="15" outlineLevel="2" x14ac:dyDescent="0.25">
      <c r="A167" s="39">
        <f t="shared" ref="A167:A207" si="21">A166+1</f>
        <v>69</v>
      </c>
      <c r="B167" s="97" t="s">
        <v>122</v>
      </c>
      <c r="C167" s="1">
        <f t="shared" si="20"/>
        <v>12216296.77</v>
      </c>
      <c r="D167" s="1">
        <v>0</v>
      </c>
      <c r="E167" s="1">
        <v>0</v>
      </c>
      <c r="F167" s="1">
        <v>0</v>
      </c>
      <c r="G167" s="1">
        <v>0</v>
      </c>
      <c r="H167" s="1">
        <v>0</v>
      </c>
      <c r="I167" s="1">
        <v>0</v>
      </c>
      <c r="J167" s="74">
        <v>7</v>
      </c>
      <c r="K167" s="1">
        <f>'Форма 4'!F761</f>
        <v>12216296.77</v>
      </c>
      <c r="L167" s="1">
        <v>0</v>
      </c>
      <c r="M167" s="1">
        <v>0</v>
      </c>
      <c r="N167" s="1">
        <v>0</v>
      </c>
      <c r="O167" s="1">
        <v>0</v>
      </c>
      <c r="P167" s="1">
        <v>0</v>
      </c>
      <c r="Q167" s="1">
        <v>0</v>
      </c>
      <c r="R167" s="1">
        <v>0</v>
      </c>
      <c r="S167" s="1">
        <v>0</v>
      </c>
      <c r="T167" s="1">
        <v>0</v>
      </c>
      <c r="U167" s="1">
        <v>0</v>
      </c>
      <c r="V167" s="1">
        <v>0</v>
      </c>
      <c r="W167" s="1">
        <v>0</v>
      </c>
      <c r="X167" s="1">
        <v>0</v>
      </c>
      <c r="Y167" s="1">
        <v>0</v>
      </c>
    </row>
    <row r="168" spans="1:25" s="4" customFormat="1" ht="15" outlineLevel="2" x14ac:dyDescent="0.25">
      <c r="A168" s="39">
        <f>A167+1</f>
        <v>70</v>
      </c>
      <c r="B168" s="97" t="s">
        <v>799</v>
      </c>
      <c r="C168" s="1">
        <f>D168+E168+F168+G168+H168+I168+K168+M168+O168+Q168+S168+U168+W168+X168+Y168</f>
        <v>9295384.6500000004</v>
      </c>
      <c r="D168" s="1">
        <v>0</v>
      </c>
      <c r="E168" s="1">
        <v>0</v>
      </c>
      <c r="F168" s="1">
        <v>0</v>
      </c>
      <c r="G168" s="1">
        <v>0</v>
      </c>
      <c r="H168" s="1">
        <v>0</v>
      </c>
      <c r="I168" s="1">
        <v>0</v>
      </c>
      <c r="J168" s="74">
        <v>0</v>
      </c>
      <c r="K168" s="1">
        <v>0</v>
      </c>
      <c r="L168" s="1">
        <v>1016</v>
      </c>
      <c r="M168" s="1">
        <f>'Форма 4'!F776</f>
        <v>9295384.6500000004</v>
      </c>
      <c r="N168" s="1">
        <v>0</v>
      </c>
      <c r="O168" s="1">
        <v>0</v>
      </c>
      <c r="P168" s="1">
        <v>0</v>
      </c>
      <c r="Q168" s="1">
        <v>0</v>
      </c>
      <c r="R168" s="1">
        <v>0</v>
      </c>
      <c r="S168" s="1">
        <v>0</v>
      </c>
      <c r="T168" s="1">
        <v>0</v>
      </c>
      <c r="U168" s="1">
        <v>0</v>
      </c>
      <c r="V168" s="1">
        <v>0</v>
      </c>
      <c r="W168" s="1">
        <v>0</v>
      </c>
      <c r="X168" s="1">
        <v>0</v>
      </c>
      <c r="Y168" s="1">
        <v>0</v>
      </c>
    </row>
    <row r="169" spans="1:25" s="4" customFormat="1" ht="15" outlineLevel="2" x14ac:dyDescent="0.25">
      <c r="A169" s="39">
        <f>A168+1</f>
        <v>71</v>
      </c>
      <c r="B169" s="97" t="s">
        <v>684</v>
      </c>
      <c r="C169" s="1">
        <f t="shared" si="20"/>
        <v>251839.6</v>
      </c>
      <c r="D169" s="1">
        <v>0</v>
      </c>
      <c r="E169" s="1">
        <v>0</v>
      </c>
      <c r="F169" s="1">
        <v>0</v>
      </c>
      <c r="G169" s="1">
        <v>0</v>
      </c>
      <c r="H169" s="1">
        <v>0</v>
      </c>
      <c r="I169" s="1">
        <v>0</v>
      </c>
      <c r="J169" s="74">
        <v>0</v>
      </c>
      <c r="K169" s="1">
        <v>0</v>
      </c>
      <c r="L169" s="1">
        <v>1022</v>
      </c>
      <c r="M169" s="1">
        <f>'Форма 4'!F781</f>
        <v>251839.6</v>
      </c>
      <c r="N169" s="1">
        <v>0</v>
      </c>
      <c r="O169" s="1">
        <v>0</v>
      </c>
      <c r="P169" s="1">
        <v>0</v>
      </c>
      <c r="Q169" s="1">
        <v>0</v>
      </c>
      <c r="R169" s="1">
        <v>0</v>
      </c>
      <c r="S169" s="1">
        <v>0</v>
      </c>
      <c r="T169" s="1">
        <v>0</v>
      </c>
      <c r="U169" s="1">
        <v>0</v>
      </c>
      <c r="V169" s="1">
        <v>0</v>
      </c>
      <c r="W169" s="1">
        <v>0</v>
      </c>
      <c r="X169" s="1">
        <v>0</v>
      </c>
      <c r="Y169" s="1">
        <v>0</v>
      </c>
    </row>
    <row r="170" spans="1:25" s="4" customFormat="1" ht="15" outlineLevel="2" x14ac:dyDescent="0.25">
      <c r="A170" s="39">
        <f t="shared" si="21"/>
        <v>72</v>
      </c>
      <c r="B170" s="97" t="s">
        <v>123</v>
      </c>
      <c r="C170" s="1">
        <f t="shared" si="20"/>
        <v>1745279.62</v>
      </c>
      <c r="D170" s="1">
        <v>0</v>
      </c>
      <c r="E170" s="1">
        <v>0</v>
      </c>
      <c r="F170" s="1">
        <v>0</v>
      </c>
      <c r="G170" s="1">
        <v>0</v>
      </c>
      <c r="H170" s="1">
        <v>0</v>
      </c>
      <c r="I170" s="1">
        <v>0</v>
      </c>
      <c r="J170" s="74">
        <v>1</v>
      </c>
      <c r="K170" s="1">
        <f>'Форма 4'!F784</f>
        <v>1745279.62</v>
      </c>
      <c r="L170" s="1">
        <v>0</v>
      </c>
      <c r="M170" s="1">
        <v>0</v>
      </c>
      <c r="N170" s="1">
        <v>0</v>
      </c>
      <c r="O170" s="1">
        <v>0</v>
      </c>
      <c r="P170" s="1">
        <v>0</v>
      </c>
      <c r="Q170" s="1">
        <v>0</v>
      </c>
      <c r="R170" s="1">
        <v>0</v>
      </c>
      <c r="S170" s="1">
        <v>0</v>
      </c>
      <c r="T170" s="1">
        <v>0</v>
      </c>
      <c r="U170" s="1">
        <v>0</v>
      </c>
      <c r="V170" s="1">
        <v>0</v>
      </c>
      <c r="W170" s="1">
        <v>0</v>
      </c>
      <c r="X170" s="1">
        <v>0</v>
      </c>
      <c r="Y170" s="1">
        <v>0</v>
      </c>
    </row>
    <row r="171" spans="1:25" s="4" customFormat="1" ht="15" outlineLevel="2" x14ac:dyDescent="0.25">
      <c r="A171" s="39">
        <f t="shared" si="21"/>
        <v>73</v>
      </c>
      <c r="B171" s="97" t="s">
        <v>124</v>
      </c>
      <c r="C171" s="1">
        <f t="shared" si="20"/>
        <v>1745279.62</v>
      </c>
      <c r="D171" s="1">
        <v>0</v>
      </c>
      <c r="E171" s="1">
        <v>0</v>
      </c>
      <c r="F171" s="1">
        <v>0</v>
      </c>
      <c r="G171" s="1">
        <v>0</v>
      </c>
      <c r="H171" s="1">
        <v>0</v>
      </c>
      <c r="I171" s="1">
        <v>0</v>
      </c>
      <c r="J171" s="74">
        <v>1</v>
      </c>
      <c r="K171" s="1">
        <f>'Форма 4'!F787</f>
        <v>1745279.62</v>
      </c>
      <c r="L171" s="1">
        <v>0</v>
      </c>
      <c r="M171" s="1">
        <v>0</v>
      </c>
      <c r="N171" s="1">
        <v>0</v>
      </c>
      <c r="O171" s="1">
        <v>0</v>
      </c>
      <c r="P171" s="1">
        <v>0</v>
      </c>
      <c r="Q171" s="1">
        <v>0</v>
      </c>
      <c r="R171" s="1">
        <v>0</v>
      </c>
      <c r="S171" s="1">
        <v>0</v>
      </c>
      <c r="T171" s="1">
        <v>0</v>
      </c>
      <c r="U171" s="1">
        <v>0</v>
      </c>
      <c r="V171" s="1">
        <v>0</v>
      </c>
      <c r="W171" s="1">
        <v>0</v>
      </c>
      <c r="X171" s="1">
        <v>0</v>
      </c>
      <c r="Y171" s="1">
        <v>0</v>
      </c>
    </row>
    <row r="172" spans="1:25" s="4" customFormat="1" ht="15" outlineLevel="2" x14ac:dyDescent="0.25">
      <c r="A172" s="39">
        <f t="shared" si="21"/>
        <v>74</v>
      </c>
      <c r="B172" s="97" t="s">
        <v>848</v>
      </c>
      <c r="C172" s="1">
        <f>D172+E172+F172+G172+H172+I172+K172+M172+O172+Q172+S172+U172+W172+X172+Y172</f>
        <v>3490784</v>
      </c>
      <c r="D172" s="1">
        <v>0</v>
      </c>
      <c r="E172" s="1">
        <v>0</v>
      </c>
      <c r="F172" s="1">
        <v>0</v>
      </c>
      <c r="G172" s="1">
        <v>0</v>
      </c>
      <c r="H172" s="1">
        <v>0</v>
      </c>
      <c r="I172" s="1">
        <v>0</v>
      </c>
      <c r="J172" s="74">
        <v>2</v>
      </c>
      <c r="K172" s="1">
        <f>'Форма 4'!F790</f>
        <v>3490784</v>
      </c>
      <c r="L172" s="1">
        <v>0</v>
      </c>
      <c r="M172" s="1">
        <v>0</v>
      </c>
      <c r="N172" s="1">
        <v>0</v>
      </c>
      <c r="O172" s="1">
        <v>0</v>
      </c>
      <c r="P172" s="1">
        <v>0</v>
      </c>
      <c r="Q172" s="1">
        <v>0</v>
      </c>
      <c r="R172" s="1">
        <v>0</v>
      </c>
      <c r="S172" s="1">
        <v>0</v>
      </c>
      <c r="T172" s="1">
        <v>0</v>
      </c>
      <c r="U172" s="1">
        <v>0</v>
      </c>
      <c r="V172" s="1">
        <v>0</v>
      </c>
      <c r="W172" s="1">
        <v>0</v>
      </c>
      <c r="X172" s="1">
        <v>0</v>
      </c>
      <c r="Y172" s="1">
        <v>0</v>
      </c>
    </row>
    <row r="173" spans="1:25" s="4" customFormat="1" ht="15" outlineLevel="2" x14ac:dyDescent="0.25">
      <c r="A173" s="39">
        <f t="shared" si="21"/>
        <v>75</v>
      </c>
      <c r="B173" s="97" t="s">
        <v>125</v>
      </c>
      <c r="C173" s="1">
        <f t="shared" si="20"/>
        <v>6981431.8399999999</v>
      </c>
      <c r="D173" s="1">
        <v>0</v>
      </c>
      <c r="E173" s="1">
        <v>0</v>
      </c>
      <c r="F173" s="1">
        <v>0</v>
      </c>
      <c r="G173" s="1">
        <v>0</v>
      </c>
      <c r="H173" s="1">
        <v>0</v>
      </c>
      <c r="I173" s="1">
        <v>0</v>
      </c>
      <c r="J173" s="74">
        <v>4</v>
      </c>
      <c r="K173" s="1">
        <f>'Форма 4'!F795</f>
        <v>6981431.8399999999</v>
      </c>
      <c r="L173" s="1">
        <v>0</v>
      </c>
      <c r="M173" s="1">
        <v>0</v>
      </c>
      <c r="N173" s="1">
        <v>0</v>
      </c>
      <c r="O173" s="1">
        <v>0</v>
      </c>
      <c r="P173" s="1">
        <v>0</v>
      </c>
      <c r="Q173" s="1">
        <v>0</v>
      </c>
      <c r="R173" s="1">
        <v>0</v>
      </c>
      <c r="S173" s="1">
        <v>0</v>
      </c>
      <c r="T173" s="1">
        <v>0</v>
      </c>
      <c r="U173" s="1">
        <v>0</v>
      </c>
      <c r="V173" s="1">
        <v>0</v>
      </c>
      <c r="W173" s="1">
        <v>0</v>
      </c>
      <c r="X173" s="1">
        <v>0</v>
      </c>
      <c r="Y173" s="1">
        <v>0</v>
      </c>
    </row>
    <row r="174" spans="1:25" s="4" customFormat="1" ht="15" outlineLevel="2" x14ac:dyDescent="0.25">
      <c r="A174" s="39">
        <f t="shared" si="21"/>
        <v>76</v>
      </c>
      <c r="B174" s="97" t="s">
        <v>830</v>
      </c>
      <c r="C174" s="1">
        <f>D174+E174+F174+G174+H174+I174+K174+M174+O174+Q174+S174+U174+W174+X174+Y174</f>
        <v>134530.23000000001</v>
      </c>
      <c r="D174" s="1">
        <v>0</v>
      </c>
      <c r="E174" s="1">
        <v>0</v>
      </c>
      <c r="F174" s="1">
        <v>0</v>
      </c>
      <c r="G174" s="1">
        <v>0</v>
      </c>
      <c r="H174" s="1">
        <v>0</v>
      </c>
      <c r="I174" s="1">
        <v>0</v>
      </c>
      <c r="J174" s="74">
        <v>0</v>
      </c>
      <c r="K174" s="1">
        <v>0</v>
      </c>
      <c r="L174" s="1">
        <v>584.20000000000005</v>
      </c>
      <c r="M174" s="1">
        <f>'Форма 4'!F804</f>
        <v>134530.23000000001</v>
      </c>
      <c r="N174" s="1">
        <v>0</v>
      </c>
      <c r="O174" s="1">
        <v>0</v>
      </c>
      <c r="P174" s="1">
        <v>0</v>
      </c>
      <c r="Q174" s="1">
        <v>0</v>
      </c>
      <c r="R174" s="1">
        <v>0</v>
      </c>
      <c r="S174" s="1">
        <v>0</v>
      </c>
      <c r="T174" s="1">
        <v>0</v>
      </c>
      <c r="U174" s="1">
        <v>0</v>
      </c>
      <c r="V174" s="1">
        <v>0</v>
      </c>
      <c r="W174" s="1">
        <v>0</v>
      </c>
      <c r="X174" s="1">
        <v>0</v>
      </c>
      <c r="Y174" s="1">
        <v>0</v>
      </c>
    </row>
    <row r="175" spans="1:25" s="4" customFormat="1" ht="15" outlineLevel="2" x14ac:dyDescent="0.25">
      <c r="A175" s="39">
        <f t="shared" si="21"/>
        <v>77</v>
      </c>
      <c r="B175" s="97" t="s">
        <v>126</v>
      </c>
      <c r="C175" s="1">
        <f t="shared" si="20"/>
        <v>1745241.05</v>
      </c>
      <c r="D175" s="1">
        <v>0</v>
      </c>
      <c r="E175" s="1">
        <v>0</v>
      </c>
      <c r="F175" s="1">
        <v>0</v>
      </c>
      <c r="G175" s="1">
        <v>0</v>
      </c>
      <c r="H175" s="1">
        <v>0</v>
      </c>
      <c r="I175" s="1">
        <v>0</v>
      </c>
      <c r="J175" s="74">
        <v>1</v>
      </c>
      <c r="K175" s="1">
        <f>'Форма 4'!F807</f>
        <v>1745241.05</v>
      </c>
      <c r="L175" s="1">
        <v>0</v>
      </c>
      <c r="M175" s="1">
        <v>0</v>
      </c>
      <c r="N175" s="1">
        <v>0</v>
      </c>
      <c r="O175" s="1">
        <v>0</v>
      </c>
      <c r="P175" s="1">
        <v>0</v>
      </c>
      <c r="Q175" s="1">
        <v>0</v>
      </c>
      <c r="R175" s="1">
        <v>0</v>
      </c>
      <c r="S175" s="1">
        <v>0</v>
      </c>
      <c r="T175" s="1">
        <v>0</v>
      </c>
      <c r="U175" s="1">
        <v>0</v>
      </c>
      <c r="V175" s="1">
        <v>0</v>
      </c>
      <c r="W175" s="1">
        <v>0</v>
      </c>
      <c r="X175" s="1">
        <v>0</v>
      </c>
      <c r="Y175" s="1">
        <v>0</v>
      </c>
    </row>
    <row r="176" spans="1:25" s="4" customFormat="1" ht="15" outlineLevel="2" x14ac:dyDescent="0.25">
      <c r="A176" s="39">
        <f t="shared" si="21"/>
        <v>78</v>
      </c>
      <c r="B176" s="97" t="s">
        <v>685</v>
      </c>
      <c r="C176" s="1">
        <f t="shared" si="20"/>
        <v>10486511.4</v>
      </c>
      <c r="D176" s="1">
        <v>0</v>
      </c>
      <c r="E176" s="1">
        <v>0</v>
      </c>
      <c r="F176" s="1">
        <v>0</v>
      </c>
      <c r="G176" s="1">
        <v>0</v>
      </c>
      <c r="H176" s="1">
        <v>0</v>
      </c>
      <c r="I176" s="1">
        <v>0</v>
      </c>
      <c r="J176" s="74">
        <v>6</v>
      </c>
      <c r="K176" s="1">
        <f>'Форма 4'!F810</f>
        <v>10486511.4</v>
      </c>
      <c r="L176" s="1">
        <v>0</v>
      </c>
      <c r="M176" s="1">
        <v>0</v>
      </c>
      <c r="N176" s="1">
        <v>0</v>
      </c>
      <c r="O176" s="1">
        <v>0</v>
      </c>
      <c r="P176" s="1">
        <v>0</v>
      </c>
      <c r="Q176" s="1">
        <v>0</v>
      </c>
      <c r="R176" s="1">
        <v>0</v>
      </c>
      <c r="S176" s="1">
        <v>0</v>
      </c>
      <c r="T176" s="1">
        <v>0</v>
      </c>
      <c r="U176" s="1">
        <v>0</v>
      </c>
      <c r="V176" s="1">
        <v>0</v>
      </c>
      <c r="W176" s="1">
        <v>0</v>
      </c>
      <c r="X176" s="1">
        <v>0</v>
      </c>
      <c r="Y176" s="1">
        <v>0</v>
      </c>
    </row>
    <row r="177" spans="1:25" s="4" customFormat="1" ht="15" outlineLevel="2" x14ac:dyDescent="0.25">
      <c r="A177" s="39">
        <f>A176+1</f>
        <v>79</v>
      </c>
      <c r="B177" s="97" t="s">
        <v>800</v>
      </c>
      <c r="C177" s="1">
        <f>D177+E177+F177+G177+H177+I177+K177+M177+O177+Q177+S177+U177+W177+X177+Y177</f>
        <v>7387716.1799999997</v>
      </c>
      <c r="D177" s="1">
        <v>0</v>
      </c>
      <c r="E177" s="1">
        <v>0</v>
      </c>
      <c r="F177" s="1">
        <v>0</v>
      </c>
      <c r="G177" s="1">
        <v>0</v>
      </c>
      <c r="H177" s="1">
        <v>0</v>
      </c>
      <c r="I177" s="1">
        <v>0</v>
      </c>
      <c r="J177" s="74">
        <v>0</v>
      </c>
      <c r="K177" s="1">
        <v>0</v>
      </c>
      <c r="L177" s="1">
        <v>1012.3</v>
      </c>
      <c r="M177" s="1">
        <f>'Форма 4'!F829</f>
        <v>7387716.1799999997</v>
      </c>
      <c r="N177" s="1">
        <v>0</v>
      </c>
      <c r="O177" s="1">
        <v>0</v>
      </c>
      <c r="P177" s="1">
        <v>0</v>
      </c>
      <c r="Q177" s="1">
        <v>0</v>
      </c>
      <c r="R177" s="1">
        <v>0</v>
      </c>
      <c r="S177" s="1">
        <v>0</v>
      </c>
      <c r="T177" s="1">
        <v>0</v>
      </c>
      <c r="U177" s="1">
        <v>0</v>
      </c>
      <c r="V177" s="1">
        <v>0</v>
      </c>
      <c r="W177" s="1">
        <v>0</v>
      </c>
      <c r="X177" s="1">
        <v>0</v>
      </c>
      <c r="Y177" s="1">
        <v>0</v>
      </c>
    </row>
    <row r="178" spans="1:25" s="4" customFormat="1" ht="15" outlineLevel="2" x14ac:dyDescent="0.25">
      <c r="A178" s="39">
        <f>A177+1</f>
        <v>80</v>
      </c>
      <c r="B178" s="97" t="s">
        <v>127</v>
      </c>
      <c r="C178" s="1">
        <f t="shared" si="20"/>
        <v>6080349.2999999998</v>
      </c>
      <c r="D178" s="1">
        <v>0</v>
      </c>
      <c r="E178" s="1">
        <v>0</v>
      </c>
      <c r="F178" s="1">
        <v>0</v>
      </c>
      <c r="G178" s="1">
        <v>0</v>
      </c>
      <c r="H178" s="1">
        <v>0</v>
      </c>
      <c r="I178" s="1">
        <v>0</v>
      </c>
      <c r="J178" s="74">
        <v>0</v>
      </c>
      <c r="K178" s="1">
        <v>0</v>
      </c>
      <c r="L178" s="1">
        <v>880</v>
      </c>
      <c r="M178" s="1">
        <f>'Форма 4'!F834</f>
        <v>6080349.2999999998</v>
      </c>
      <c r="N178" s="1">
        <v>0</v>
      </c>
      <c r="O178" s="1">
        <v>0</v>
      </c>
      <c r="P178" s="1">
        <v>0</v>
      </c>
      <c r="Q178" s="1">
        <v>0</v>
      </c>
      <c r="R178" s="1">
        <v>0</v>
      </c>
      <c r="S178" s="1">
        <v>0</v>
      </c>
      <c r="T178" s="1">
        <v>0</v>
      </c>
      <c r="U178" s="1">
        <v>0</v>
      </c>
      <c r="V178" s="1">
        <v>0</v>
      </c>
      <c r="W178" s="1">
        <v>0</v>
      </c>
      <c r="X178" s="1">
        <v>0</v>
      </c>
      <c r="Y178" s="1">
        <v>0</v>
      </c>
    </row>
    <row r="179" spans="1:25" s="4" customFormat="1" ht="15" outlineLevel="2" x14ac:dyDescent="0.25">
      <c r="A179" s="39">
        <f t="shared" si="21"/>
        <v>81</v>
      </c>
      <c r="B179" s="97" t="s">
        <v>128</v>
      </c>
      <c r="C179" s="1">
        <f t="shared" si="20"/>
        <v>5525857.4500000002</v>
      </c>
      <c r="D179" s="1">
        <v>0</v>
      </c>
      <c r="E179" s="1">
        <v>0</v>
      </c>
      <c r="F179" s="1">
        <v>0</v>
      </c>
      <c r="G179" s="1">
        <v>0</v>
      </c>
      <c r="H179" s="1">
        <v>0</v>
      </c>
      <c r="I179" s="1">
        <v>0</v>
      </c>
      <c r="J179" s="74">
        <v>0</v>
      </c>
      <c r="K179" s="1">
        <v>0</v>
      </c>
      <c r="L179" s="1">
        <v>880</v>
      </c>
      <c r="M179" s="1">
        <f>'Форма 4'!F837</f>
        <v>5525857.4500000002</v>
      </c>
      <c r="N179" s="1">
        <v>0</v>
      </c>
      <c r="O179" s="1">
        <v>0</v>
      </c>
      <c r="P179" s="1">
        <v>0</v>
      </c>
      <c r="Q179" s="1">
        <v>0</v>
      </c>
      <c r="R179" s="1">
        <v>0</v>
      </c>
      <c r="S179" s="1">
        <v>0</v>
      </c>
      <c r="T179" s="1">
        <v>0</v>
      </c>
      <c r="U179" s="1">
        <v>0</v>
      </c>
      <c r="V179" s="1">
        <v>0</v>
      </c>
      <c r="W179" s="1">
        <v>0</v>
      </c>
      <c r="X179" s="1">
        <v>0</v>
      </c>
      <c r="Y179" s="1">
        <v>0</v>
      </c>
    </row>
    <row r="180" spans="1:25" s="4" customFormat="1" ht="15" outlineLevel="2" x14ac:dyDescent="0.25">
      <c r="A180" s="39">
        <f t="shared" si="21"/>
        <v>82</v>
      </c>
      <c r="B180" s="97" t="s">
        <v>129</v>
      </c>
      <c r="C180" s="1">
        <f t="shared" si="20"/>
        <v>3490607.45</v>
      </c>
      <c r="D180" s="1">
        <v>0</v>
      </c>
      <c r="E180" s="1">
        <v>0</v>
      </c>
      <c r="F180" s="1">
        <v>0</v>
      </c>
      <c r="G180" s="1">
        <v>0</v>
      </c>
      <c r="H180" s="1">
        <v>0</v>
      </c>
      <c r="I180" s="1">
        <v>0</v>
      </c>
      <c r="J180" s="74">
        <v>2</v>
      </c>
      <c r="K180" s="1">
        <f>'Форма 4'!F840</f>
        <v>3490607.45</v>
      </c>
      <c r="L180" s="1">
        <v>0</v>
      </c>
      <c r="M180" s="1">
        <v>0</v>
      </c>
      <c r="N180" s="1">
        <v>0</v>
      </c>
      <c r="O180" s="1">
        <v>0</v>
      </c>
      <c r="P180" s="1">
        <v>0</v>
      </c>
      <c r="Q180" s="1">
        <v>0</v>
      </c>
      <c r="R180" s="1">
        <v>0</v>
      </c>
      <c r="S180" s="1">
        <v>0</v>
      </c>
      <c r="T180" s="1">
        <v>0</v>
      </c>
      <c r="U180" s="1">
        <v>0</v>
      </c>
      <c r="V180" s="1">
        <v>0</v>
      </c>
      <c r="W180" s="1">
        <v>0</v>
      </c>
      <c r="X180" s="1">
        <v>0</v>
      </c>
      <c r="Y180" s="1">
        <v>0</v>
      </c>
    </row>
    <row r="181" spans="1:25" s="4" customFormat="1" ht="15" outlineLevel="2" x14ac:dyDescent="0.25">
      <c r="A181" s="39">
        <f t="shared" si="21"/>
        <v>83</v>
      </c>
      <c r="B181" s="97" t="s">
        <v>130</v>
      </c>
      <c r="C181" s="1">
        <f t="shared" si="20"/>
        <v>6981121.6900000004</v>
      </c>
      <c r="D181" s="1">
        <v>0</v>
      </c>
      <c r="E181" s="1">
        <v>0</v>
      </c>
      <c r="F181" s="1">
        <v>0</v>
      </c>
      <c r="G181" s="1">
        <v>0</v>
      </c>
      <c r="H181" s="1">
        <v>0</v>
      </c>
      <c r="I181" s="1">
        <v>0</v>
      </c>
      <c r="J181" s="74">
        <v>4</v>
      </c>
      <c r="K181" s="1">
        <f>'Форма 4'!F845</f>
        <v>6981121.6900000004</v>
      </c>
      <c r="L181" s="1">
        <v>0</v>
      </c>
      <c r="M181" s="1">
        <v>0</v>
      </c>
      <c r="N181" s="1">
        <v>0</v>
      </c>
      <c r="O181" s="1">
        <v>0</v>
      </c>
      <c r="P181" s="1">
        <v>0</v>
      </c>
      <c r="Q181" s="1">
        <v>0</v>
      </c>
      <c r="R181" s="1">
        <v>0</v>
      </c>
      <c r="S181" s="1">
        <v>0</v>
      </c>
      <c r="T181" s="1">
        <v>0</v>
      </c>
      <c r="U181" s="1">
        <v>0</v>
      </c>
      <c r="V181" s="1">
        <v>0</v>
      </c>
      <c r="W181" s="1">
        <v>0</v>
      </c>
      <c r="X181" s="1">
        <v>0</v>
      </c>
      <c r="Y181" s="1">
        <v>0</v>
      </c>
    </row>
    <row r="182" spans="1:25" s="4" customFormat="1" ht="15" outlineLevel="2" x14ac:dyDescent="0.25">
      <c r="A182" s="39">
        <f t="shared" si="21"/>
        <v>84</v>
      </c>
      <c r="B182" s="97" t="s">
        <v>686</v>
      </c>
      <c r="C182" s="1">
        <f t="shared" si="20"/>
        <v>4761026.32</v>
      </c>
      <c r="D182" s="1">
        <v>0</v>
      </c>
      <c r="E182" s="1">
        <v>0</v>
      </c>
      <c r="F182" s="1">
        <v>0</v>
      </c>
      <c r="G182" s="1">
        <v>0</v>
      </c>
      <c r="H182" s="1">
        <v>0</v>
      </c>
      <c r="I182" s="1">
        <v>0</v>
      </c>
      <c r="J182" s="74">
        <v>0</v>
      </c>
      <c r="K182" s="1">
        <v>0</v>
      </c>
      <c r="L182" s="1">
        <v>520</v>
      </c>
      <c r="M182" s="1">
        <f>'Форма 4'!F854</f>
        <v>4761026.32</v>
      </c>
      <c r="N182" s="1">
        <v>0</v>
      </c>
      <c r="O182" s="1">
        <v>0</v>
      </c>
      <c r="P182" s="1">
        <v>0</v>
      </c>
      <c r="Q182" s="1">
        <v>0</v>
      </c>
      <c r="R182" s="1">
        <v>0</v>
      </c>
      <c r="S182" s="1">
        <v>0</v>
      </c>
      <c r="T182" s="1">
        <v>0</v>
      </c>
      <c r="U182" s="1">
        <v>0</v>
      </c>
      <c r="V182" s="1">
        <v>0</v>
      </c>
      <c r="W182" s="1">
        <v>0</v>
      </c>
      <c r="X182" s="1">
        <v>0</v>
      </c>
      <c r="Y182" s="1">
        <v>0</v>
      </c>
    </row>
    <row r="183" spans="1:25" s="4" customFormat="1" ht="15" outlineLevel="2" x14ac:dyDescent="0.25">
      <c r="A183" s="39">
        <f t="shared" si="21"/>
        <v>85</v>
      </c>
      <c r="B183" s="97" t="s">
        <v>687</v>
      </c>
      <c r="C183" s="1">
        <f>D183+E183+F183+G183+H183+I183+K183+M183+O183+Q183+S183+U183+W183+X183+Y183</f>
        <v>268122.63</v>
      </c>
      <c r="D183" s="1">
        <v>0</v>
      </c>
      <c r="E183" s="1">
        <v>0</v>
      </c>
      <c r="F183" s="1">
        <v>0</v>
      </c>
      <c r="G183" s="1">
        <v>0</v>
      </c>
      <c r="H183" s="1">
        <v>0</v>
      </c>
      <c r="I183" s="1">
        <v>0</v>
      </c>
      <c r="J183" s="74">
        <v>0</v>
      </c>
      <c r="K183" s="1">
        <v>0</v>
      </c>
      <c r="L183" s="1">
        <v>737</v>
      </c>
      <c r="M183" s="1">
        <f>'Форма 4'!F859</f>
        <v>268122.63</v>
      </c>
      <c r="N183" s="1">
        <v>0</v>
      </c>
      <c r="O183" s="1">
        <v>0</v>
      </c>
      <c r="P183" s="1">
        <v>0</v>
      </c>
      <c r="Q183" s="1">
        <v>0</v>
      </c>
      <c r="R183" s="1">
        <v>0</v>
      </c>
      <c r="S183" s="1">
        <v>0</v>
      </c>
      <c r="T183" s="1">
        <v>0</v>
      </c>
      <c r="U183" s="1">
        <v>0</v>
      </c>
      <c r="V183" s="1">
        <v>0</v>
      </c>
      <c r="W183" s="1">
        <v>0</v>
      </c>
      <c r="X183" s="1">
        <v>0</v>
      </c>
      <c r="Y183" s="1">
        <v>0</v>
      </c>
    </row>
    <row r="184" spans="1:25" s="4" customFormat="1" ht="15" outlineLevel="2" x14ac:dyDescent="0.25">
      <c r="A184" s="39">
        <f t="shared" si="21"/>
        <v>86</v>
      </c>
      <c r="B184" s="97" t="s">
        <v>131</v>
      </c>
      <c r="C184" s="1">
        <f t="shared" si="20"/>
        <v>1745337.47</v>
      </c>
      <c r="D184" s="1">
        <v>0</v>
      </c>
      <c r="E184" s="1">
        <v>0</v>
      </c>
      <c r="F184" s="1">
        <v>0</v>
      </c>
      <c r="G184" s="1">
        <v>0</v>
      </c>
      <c r="H184" s="1">
        <v>0</v>
      </c>
      <c r="I184" s="1">
        <v>0</v>
      </c>
      <c r="J184" s="74">
        <v>1</v>
      </c>
      <c r="K184" s="1">
        <f>'Форма 4'!F862</f>
        <v>1745337.47</v>
      </c>
      <c r="L184" s="1">
        <v>0</v>
      </c>
      <c r="M184" s="1">
        <v>0</v>
      </c>
      <c r="N184" s="1">
        <v>0</v>
      </c>
      <c r="O184" s="1">
        <v>0</v>
      </c>
      <c r="P184" s="1">
        <v>0</v>
      </c>
      <c r="Q184" s="1">
        <v>0</v>
      </c>
      <c r="R184" s="1">
        <v>0</v>
      </c>
      <c r="S184" s="1">
        <v>0</v>
      </c>
      <c r="T184" s="1">
        <v>0</v>
      </c>
      <c r="U184" s="1">
        <v>0</v>
      </c>
      <c r="V184" s="1">
        <v>0</v>
      </c>
      <c r="W184" s="1">
        <v>0</v>
      </c>
      <c r="X184" s="1">
        <v>0</v>
      </c>
      <c r="Y184" s="1">
        <v>0</v>
      </c>
    </row>
    <row r="185" spans="1:25" s="4" customFormat="1" ht="15" outlineLevel="2" x14ac:dyDescent="0.25">
      <c r="A185" s="39">
        <f t="shared" si="21"/>
        <v>87</v>
      </c>
      <c r="B185" s="97" t="s">
        <v>132</v>
      </c>
      <c r="C185" s="1">
        <f t="shared" si="20"/>
        <v>1745241.05</v>
      </c>
      <c r="D185" s="1">
        <v>0</v>
      </c>
      <c r="E185" s="1">
        <v>0</v>
      </c>
      <c r="F185" s="1">
        <v>0</v>
      </c>
      <c r="G185" s="1">
        <v>0</v>
      </c>
      <c r="H185" s="1">
        <v>0</v>
      </c>
      <c r="I185" s="1">
        <v>0</v>
      </c>
      <c r="J185" s="74">
        <v>1</v>
      </c>
      <c r="K185" s="1">
        <f>'Форма 4'!F865</f>
        <v>1745241.05</v>
      </c>
      <c r="L185" s="1">
        <v>0</v>
      </c>
      <c r="M185" s="1">
        <v>0</v>
      </c>
      <c r="N185" s="1">
        <v>0</v>
      </c>
      <c r="O185" s="1">
        <v>0</v>
      </c>
      <c r="P185" s="1">
        <v>0</v>
      </c>
      <c r="Q185" s="1">
        <v>0</v>
      </c>
      <c r="R185" s="1">
        <v>0</v>
      </c>
      <c r="S185" s="1">
        <v>0</v>
      </c>
      <c r="T185" s="1">
        <v>0</v>
      </c>
      <c r="U185" s="1">
        <v>0</v>
      </c>
      <c r="V185" s="1">
        <v>0</v>
      </c>
      <c r="W185" s="1">
        <v>0</v>
      </c>
      <c r="X185" s="1">
        <v>0</v>
      </c>
      <c r="Y185" s="1">
        <v>0</v>
      </c>
    </row>
    <row r="186" spans="1:25" s="4" customFormat="1" ht="15" outlineLevel="2" x14ac:dyDescent="0.25">
      <c r="A186" s="39">
        <f t="shared" si="21"/>
        <v>88</v>
      </c>
      <c r="B186" s="97" t="s">
        <v>688</v>
      </c>
      <c r="C186" s="1">
        <f t="shared" ref="C186:C192" si="22">D186+E186+F186+G186+H186+I186+K186+M186+O186+Q186+S186+U186+W186+X186+Y186</f>
        <v>5243436.4800000004</v>
      </c>
      <c r="D186" s="1">
        <v>0</v>
      </c>
      <c r="E186" s="1">
        <v>0</v>
      </c>
      <c r="F186" s="1">
        <v>0</v>
      </c>
      <c r="G186" s="1">
        <v>0</v>
      </c>
      <c r="H186" s="1">
        <v>0</v>
      </c>
      <c r="I186" s="1">
        <v>0</v>
      </c>
      <c r="J186" s="74">
        <v>3</v>
      </c>
      <c r="K186" s="1">
        <f>'Форма 4'!F868</f>
        <v>5243436.4800000004</v>
      </c>
      <c r="L186" s="1">
        <v>0</v>
      </c>
      <c r="M186" s="1">
        <v>0</v>
      </c>
      <c r="N186" s="1">
        <v>0</v>
      </c>
      <c r="O186" s="1">
        <v>0</v>
      </c>
      <c r="P186" s="1">
        <v>0</v>
      </c>
      <c r="Q186" s="1">
        <v>0</v>
      </c>
      <c r="R186" s="1">
        <v>0</v>
      </c>
      <c r="S186" s="1">
        <v>0</v>
      </c>
      <c r="T186" s="1">
        <v>0</v>
      </c>
      <c r="U186" s="1">
        <v>0</v>
      </c>
      <c r="V186" s="1">
        <v>0</v>
      </c>
      <c r="W186" s="1">
        <v>0</v>
      </c>
      <c r="X186" s="1">
        <v>0</v>
      </c>
      <c r="Y186" s="1">
        <v>0</v>
      </c>
    </row>
    <row r="187" spans="1:25" s="4" customFormat="1" ht="15" outlineLevel="2" x14ac:dyDescent="0.25">
      <c r="A187" s="39">
        <f t="shared" si="21"/>
        <v>89</v>
      </c>
      <c r="B187" s="97" t="s">
        <v>689</v>
      </c>
      <c r="C187" s="1">
        <f t="shared" si="22"/>
        <v>326973.43</v>
      </c>
      <c r="D187" s="1">
        <v>0</v>
      </c>
      <c r="E187" s="1">
        <v>0</v>
      </c>
      <c r="F187" s="1">
        <v>0</v>
      </c>
      <c r="G187" s="1">
        <v>0</v>
      </c>
      <c r="H187" s="1">
        <v>0</v>
      </c>
      <c r="I187" s="1">
        <v>0</v>
      </c>
      <c r="J187" s="74">
        <v>0</v>
      </c>
      <c r="K187" s="1">
        <v>0</v>
      </c>
      <c r="L187" s="1">
        <v>864</v>
      </c>
      <c r="M187" s="1">
        <f>'Форма 4'!F878</f>
        <v>326973.43</v>
      </c>
      <c r="N187" s="1">
        <v>0</v>
      </c>
      <c r="O187" s="1">
        <v>0</v>
      </c>
      <c r="P187" s="1">
        <v>0</v>
      </c>
      <c r="Q187" s="1">
        <v>0</v>
      </c>
      <c r="R187" s="1">
        <v>0</v>
      </c>
      <c r="S187" s="1">
        <v>0</v>
      </c>
      <c r="T187" s="1">
        <v>0</v>
      </c>
      <c r="U187" s="1">
        <v>0</v>
      </c>
      <c r="V187" s="1">
        <v>0</v>
      </c>
      <c r="W187" s="1">
        <v>0</v>
      </c>
      <c r="X187" s="1">
        <v>0</v>
      </c>
      <c r="Y187" s="1">
        <v>0</v>
      </c>
    </row>
    <row r="188" spans="1:25" s="4" customFormat="1" ht="15" outlineLevel="2" x14ac:dyDescent="0.25">
      <c r="A188" s="39">
        <f t="shared" si="21"/>
        <v>90</v>
      </c>
      <c r="B188" s="97" t="s">
        <v>690</v>
      </c>
      <c r="C188" s="1">
        <f t="shared" si="22"/>
        <v>315108.11</v>
      </c>
      <c r="D188" s="1">
        <v>0</v>
      </c>
      <c r="E188" s="1">
        <v>0</v>
      </c>
      <c r="F188" s="1">
        <v>0</v>
      </c>
      <c r="G188" s="1">
        <v>0</v>
      </c>
      <c r="H188" s="1">
        <v>0</v>
      </c>
      <c r="I188" s="1">
        <v>0</v>
      </c>
      <c r="J188" s="74">
        <v>0</v>
      </c>
      <c r="K188" s="1">
        <v>0</v>
      </c>
      <c r="L188" s="1">
        <v>880.6</v>
      </c>
      <c r="M188" s="1">
        <f>'Форма 4'!F881</f>
        <v>315108.11</v>
      </c>
      <c r="N188" s="1">
        <v>0</v>
      </c>
      <c r="O188" s="1">
        <v>0</v>
      </c>
      <c r="P188" s="1">
        <v>0</v>
      </c>
      <c r="Q188" s="1">
        <v>0</v>
      </c>
      <c r="R188" s="1">
        <v>0</v>
      </c>
      <c r="S188" s="1">
        <v>0</v>
      </c>
      <c r="T188" s="1">
        <v>0</v>
      </c>
      <c r="U188" s="1">
        <v>0</v>
      </c>
      <c r="V188" s="1">
        <v>0</v>
      </c>
      <c r="W188" s="1">
        <v>0</v>
      </c>
      <c r="X188" s="1">
        <v>0</v>
      </c>
      <c r="Y188" s="1">
        <v>0</v>
      </c>
    </row>
    <row r="189" spans="1:25" s="4" customFormat="1" ht="15" outlineLevel="2" x14ac:dyDescent="0.25">
      <c r="A189" s="39">
        <f t="shared" si="21"/>
        <v>91</v>
      </c>
      <c r="B189" s="97" t="s">
        <v>691</v>
      </c>
      <c r="C189" s="1">
        <f t="shared" si="22"/>
        <v>394799.09</v>
      </c>
      <c r="D189" s="1">
        <v>0</v>
      </c>
      <c r="E189" s="1">
        <v>0</v>
      </c>
      <c r="F189" s="1">
        <v>0</v>
      </c>
      <c r="G189" s="1">
        <v>0</v>
      </c>
      <c r="H189" s="1">
        <v>0</v>
      </c>
      <c r="I189" s="1">
        <v>0</v>
      </c>
      <c r="J189" s="74">
        <v>0</v>
      </c>
      <c r="K189" s="1">
        <v>0</v>
      </c>
      <c r="L189" s="1">
        <v>0</v>
      </c>
      <c r="M189" s="1">
        <v>0</v>
      </c>
      <c r="N189" s="1">
        <v>0</v>
      </c>
      <c r="O189" s="1">
        <v>0</v>
      </c>
      <c r="P189" s="1">
        <v>0</v>
      </c>
      <c r="Q189" s="1">
        <v>0</v>
      </c>
      <c r="R189" s="1">
        <v>0</v>
      </c>
      <c r="S189" s="1">
        <v>0</v>
      </c>
      <c r="T189" s="1">
        <v>0</v>
      </c>
      <c r="U189" s="1">
        <v>0</v>
      </c>
      <c r="V189" s="1">
        <v>800</v>
      </c>
      <c r="W189" s="1">
        <f>'Форма 4'!F884</f>
        <v>394799.09</v>
      </c>
      <c r="X189" s="1">
        <v>0</v>
      </c>
      <c r="Y189" s="1">
        <v>0</v>
      </c>
    </row>
    <row r="190" spans="1:25" s="4" customFormat="1" ht="15" outlineLevel="2" x14ac:dyDescent="0.25">
      <c r="A190" s="39">
        <f t="shared" si="21"/>
        <v>92</v>
      </c>
      <c r="B190" s="97" t="s">
        <v>847</v>
      </c>
      <c r="C190" s="1">
        <f t="shared" si="22"/>
        <v>5236176</v>
      </c>
      <c r="D190" s="1">
        <v>0</v>
      </c>
      <c r="E190" s="1">
        <v>0</v>
      </c>
      <c r="F190" s="1">
        <v>0</v>
      </c>
      <c r="G190" s="1">
        <v>0</v>
      </c>
      <c r="H190" s="1">
        <v>0</v>
      </c>
      <c r="I190" s="1">
        <v>0</v>
      </c>
      <c r="J190" s="74">
        <v>3</v>
      </c>
      <c r="K190" s="1">
        <f>'Форма 4'!F887</f>
        <v>5236176</v>
      </c>
      <c r="L190" s="1">
        <v>0</v>
      </c>
      <c r="M190" s="1">
        <v>0</v>
      </c>
      <c r="N190" s="1">
        <v>0</v>
      </c>
      <c r="O190" s="1">
        <v>0</v>
      </c>
      <c r="P190" s="1">
        <v>0</v>
      </c>
      <c r="Q190" s="1">
        <v>0</v>
      </c>
      <c r="R190" s="1">
        <v>0</v>
      </c>
      <c r="S190" s="1">
        <v>0</v>
      </c>
      <c r="T190" s="1">
        <v>0</v>
      </c>
      <c r="U190" s="1">
        <v>0</v>
      </c>
      <c r="V190" s="1">
        <v>0</v>
      </c>
      <c r="W190" s="1">
        <v>0</v>
      </c>
      <c r="X190" s="1">
        <v>0</v>
      </c>
      <c r="Y190" s="1">
        <v>0</v>
      </c>
    </row>
    <row r="191" spans="1:25" s="4" customFormat="1" ht="15" outlineLevel="2" x14ac:dyDescent="0.25">
      <c r="A191" s="39">
        <f t="shared" si="21"/>
        <v>93</v>
      </c>
      <c r="B191" s="97" t="s">
        <v>849</v>
      </c>
      <c r="C191" s="1">
        <f t="shared" si="22"/>
        <v>1745392</v>
      </c>
      <c r="D191" s="1">
        <v>0</v>
      </c>
      <c r="E191" s="1">
        <v>0</v>
      </c>
      <c r="F191" s="1">
        <v>0</v>
      </c>
      <c r="G191" s="1">
        <v>0</v>
      </c>
      <c r="H191" s="1">
        <v>0</v>
      </c>
      <c r="I191" s="1">
        <v>0</v>
      </c>
      <c r="J191" s="74">
        <v>1</v>
      </c>
      <c r="K191" s="1">
        <f>'Форма 4'!F894</f>
        <v>1745392</v>
      </c>
      <c r="L191" s="1">
        <v>0</v>
      </c>
      <c r="M191" s="1">
        <v>0</v>
      </c>
      <c r="N191" s="1">
        <v>0</v>
      </c>
      <c r="O191" s="1">
        <v>0</v>
      </c>
      <c r="P191" s="1">
        <v>0</v>
      </c>
      <c r="Q191" s="1">
        <v>0</v>
      </c>
      <c r="R191" s="1">
        <v>0</v>
      </c>
      <c r="S191" s="1">
        <v>0</v>
      </c>
      <c r="T191" s="1">
        <v>0</v>
      </c>
      <c r="U191" s="1">
        <v>0</v>
      </c>
      <c r="V191" s="1">
        <v>0</v>
      </c>
      <c r="W191" s="1">
        <v>0</v>
      </c>
      <c r="X191" s="1">
        <v>0</v>
      </c>
      <c r="Y191" s="1">
        <v>0</v>
      </c>
    </row>
    <row r="192" spans="1:25" s="4" customFormat="1" ht="15" outlineLevel="2" x14ac:dyDescent="0.25">
      <c r="A192" s="39">
        <f t="shared" si="21"/>
        <v>94</v>
      </c>
      <c r="B192" s="97" t="s">
        <v>692</v>
      </c>
      <c r="C192" s="1">
        <f t="shared" si="22"/>
        <v>77650.070000000007</v>
      </c>
      <c r="D192" s="1">
        <v>0</v>
      </c>
      <c r="E192" s="1">
        <v>0</v>
      </c>
      <c r="F192" s="1">
        <v>0</v>
      </c>
      <c r="G192" s="1">
        <v>0</v>
      </c>
      <c r="H192" s="1">
        <v>0</v>
      </c>
      <c r="I192" s="1">
        <v>0</v>
      </c>
      <c r="J192" s="74">
        <v>0</v>
      </c>
      <c r="K192" s="1">
        <v>0</v>
      </c>
      <c r="L192" s="1">
        <v>668</v>
      </c>
      <c r="M192" s="1">
        <f>'Форма 4'!F897</f>
        <v>77650.070000000007</v>
      </c>
      <c r="N192" s="1">
        <v>0</v>
      </c>
      <c r="O192" s="1">
        <v>0</v>
      </c>
      <c r="P192" s="1">
        <v>0</v>
      </c>
      <c r="Q192" s="1">
        <v>0</v>
      </c>
      <c r="R192" s="1">
        <v>0</v>
      </c>
      <c r="S192" s="1">
        <v>0</v>
      </c>
      <c r="T192" s="1">
        <v>0</v>
      </c>
      <c r="U192" s="1">
        <v>0</v>
      </c>
      <c r="V192" s="1">
        <v>0</v>
      </c>
      <c r="W192" s="1">
        <v>0</v>
      </c>
      <c r="X192" s="1">
        <v>0</v>
      </c>
      <c r="Y192" s="1">
        <v>0</v>
      </c>
    </row>
    <row r="193" spans="1:25" s="4" customFormat="1" ht="15" outlineLevel="2" x14ac:dyDescent="0.25">
      <c r="A193" s="39">
        <f t="shared" si="21"/>
        <v>95</v>
      </c>
      <c r="B193" s="97" t="s">
        <v>133</v>
      </c>
      <c r="C193" s="1">
        <f t="shared" si="20"/>
        <v>1745241.05</v>
      </c>
      <c r="D193" s="1">
        <v>0</v>
      </c>
      <c r="E193" s="1">
        <v>0</v>
      </c>
      <c r="F193" s="1">
        <v>0</v>
      </c>
      <c r="G193" s="1">
        <v>0</v>
      </c>
      <c r="H193" s="1">
        <v>0</v>
      </c>
      <c r="I193" s="1">
        <v>0</v>
      </c>
      <c r="J193" s="74">
        <v>1</v>
      </c>
      <c r="K193" s="1">
        <f>'Форма 4'!F900</f>
        <v>1745241.05</v>
      </c>
      <c r="L193" s="1">
        <v>0</v>
      </c>
      <c r="M193" s="1">
        <v>0</v>
      </c>
      <c r="N193" s="1">
        <v>0</v>
      </c>
      <c r="O193" s="1">
        <v>0</v>
      </c>
      <c r="P193" s="1">
        <v>0</v>
      </c>
      <c r="Q193" s="1">
        <v>0</v>
      </c>
      <c r="R193" s="1">
        <v>0</v>
      </c>
      <c r="S193" s="1">
        <v>0</v>
      </c>
      <c r="T193" s="1">
        <v>0</v>
      </c>
      <c r="U193" s="1">
        <v>0</v>
      </c>
      <c r="V193" s="1">
        <v>0</v>
      </c>
      <c r="W193" s="1">
        <v>0</v>
      </c>
      <c r="X193" s="1">
        <v>0</v>
      </c>
      <c r="Y193" s="1">
        <v>0</v>
      </c>
    </row>
    <row r="194" spans="1:25" s="4" customFormat="1" ht="15" outlineLevel="2" x14ac:dyDescent="0.25">
      <c r="A194" s="39">
        <f t="shared" si="21"/>
        <v>96</v>
      </c>
      <c r="B194" s="97" t="s">
        <v>134</v>
      </c>
      <c r="C194" s="1">
        <f t="shared" si="20"/>
        <v>8726464.3900000006</v>
      </c>
      <c r="D194" s="1">
        <v>0</v>
      </c>
      <c r="E194" s="1">
        <v>0</v>
      </c>
      <c r="F194" s="1">
        <v>0</v>
      </c>
      <c r="G194" s="1">
        <v>0</v>
      </c>
      <c r="H194" s="1">
        <v>0</v>
      </c>
      <c r="I194" s="1">
        <v>0</v>
      </c>
      <c r="J194" s="74">
        <v>5</v>
      </c>
      <c r="K194" s="1">
        <f>'Форма 4'!F903</f>
        <v>8726464.3900000006</v>
      </c>
      <c r="L194" s="1">
        <v>0</v>
      </c>
      <c r="M194" s="1">
        <v>0</v>
      </c>
      <c r="N194" s="1">
        <v>0</v>
      </c>
      <c r="O194" s="1">
        <v>0</v>
      </c>
      <c r="P194" s="1">
        <v>0</v>
      </c>
      <c r="Q194" s="1">
        <v>0</v>
      </c>
      <c r="R194" s="1">
        <v>0</v>
      </c>
      <c r="S194" s="1">
        <v>0</v>
      </c>
      <c r="T194" s="1">
        <v>0</v>
      </c>
      <c r="U194" s="1">
        <v>0</v>
      </c>
      <c r="V194" s="1">
        <v>0</v>
      </c>
      <c r="W194" s="1">
        <v>0</v>
      </c>
      <c r="X194" s="1">
        <v>0</v>
      </c>
      <c r="Y194" s="1">
        <v>0</v>
      </c>
    </row>
    <row r="195" spans="1:25" s="4" customFormat="1" ht="15" outlineLevel="2" x14ac:dyDescent="0.25">
      <c r="A195" s="39">
        <f t="shared" si="21"/>
        <v>97</v>
      </c>
      <c r="B195" s="97" t="s">
        <v>135</v>
      </c>
      <c r="C195" s="1">
        <f t="shared" si="20"/>
        <v>1745241.05</v>
      </c>
      <c r="D195" s="1">
        <v>0</v>
      </c>
      <c r="E195" s="1">
        <v>0</v>
      </c>
      <c r="F195" s="1">
        <v>0</v>
      </c>
      <c r="G195" s="1">
        <v>0</v>
      </c>
      <c r="H195" s="1">
        <v>0</v>
      </c>
      <c r="I195" s="1">
        <v>0</v>
      </c>
      <c r="J195" s="74">
        <v>1</v>
      </c>
      <c r="K195" s="1">
        <f>'Форма 4'!F914</f>
        <v>1745241.05</v>
      </c>
      <c r="L195" s="1">
        <v>0</v>
      </c>
      <c r="M195" s="1">
        <v>0</v>
      </c>
      <c r="N195" s="1">
        <v>0</v>
      </c>
      <c r="O195" s="1">
        <v>0</v>
      </c>
      <c r="P195" s="1">
        <v>0</v>
      </c>
      <c r="Q195" s="1">
        <v>0</v>
      </c>
      <c r="R195" s="1">
        <v>0</v>
      </c>
      <c r="S195" s="1">
        <v>0</v>
      </c>
      <c r="T195" s="1">
        <v>0</v>
      </c>
      <c r="U195" s="1">
        <v>0</v>
      </c>
      <c r="V195" s="1">
        <v>0</v>
      </c>
      <c r="W195" s="1">
        <v>0</v>
      </c>
      <c r="X195" s="1">
        <v>0</v>
      </c>
      <c r="Y195" s="1">
        <v>0</v>
      </c>
    </row>
    <row r="196" spans="1:25" s="4" customFormat="1" ht="15" outlineLevel="2" x14ac:dyDescent="0.25">
      <c r="A196" s="39">
        <f t="shared" si="21"/>
        <v>98</v>
      </c>
      <c r="B196" s="97" t="s">
        <v>693</v>
      </c>
      <c r="C196" s="1">
        <f t="shared" si="20"/>
        <v>2423652</v>
      </c>
      <c r="D196" s="1">
        <v>0</v>
      </c>
      <c r="E196" s="1">
        <v>0</v>
      </c>
      <c r="F196" s="1">
        <v>0</v>
      </c>
      <c r="G196" s="1">
        <v>0</v>
      </c>
      <c r="H196" s="1">
        <v>0</v>
      </c>
      <c r="I196" s="1">
        <v>0</v>
      </c>
      <c r="J196" s="74">
        <v>0</v>
      </c>
      <c r="K196" s="1">
        <v>0</v>
      </c>
      <c r="L196" s="1">
        <v>279.89999999999998</v>
      </c>
      <c r="M196" s="1">
        <f>'Форма 4'!F917</f>
        <v>2423652</v>
      </c>
      <c r="N196" s="1">
        <v>0</v>
      </c>
      <c r="O196" s="1">
        <v>0</v>
      </c>
      <c r="P196" s="1">
        <v>0</v>
      </c>
      <c r="Q196" s="1">
        <v>0</v>
      </c>
      <c r="R196" s="1">
        <v>0</v>
      </c>
      <c r="S196" s="1">
        <v>0</v>
      </c>
      <c r="T196" s="1">
        <v>0</v>
      </c>
      <c r="U196" s="1">
        <v>0</v>
      </c>
      <c r="V196" s="1">
        <v>0</v>
      </c>
      <c r="W196" s="1">
        <v>0</v>
      </c>
      <c r="X196" s="1">
        <v>0</v>
      </c>
      <c r="Y196" s="1">
        <v>0</v>
      </c>
    </row>
    <row r="197" spans="1:25" s="4" customFormat="1" ht="15" outlineLevel="2" x14ac:dyDescent="0.25">
      <c r="A197" s="39">
        <f t="shared" si="21"/>
        <v>99</v>
      </c>
      <c r="B197" s="97" t="s">
        <v>694</v>
      </c>
      <c r="C197" s="1">
        <f t="shared" si="20"/>
        <v>360047.41</v>
      </c>
      <c r="D197" s="1">
        <v>0</v>
      </c>
      <c r="E197" s="1">
        <v>0</v>
      </c>
      <c r="F197" s="1">
        <v>0</v>
      </c>
      <c r="G197" s="1">
        <v>0</v>
      </c>
      <c r="H197" s="1">
        <v>0</v>
      </c>
      <c r="I197" s="1">
        <v>0</v>
      </c>
      <c r="J197" s="74">
        <v>0</v>
      </c>
      <c r="K197" s="1">
        <v>0</v>
      </c>
      <c r="L197" s="1">
        <v>1770</v>
      </c>
      <c r="M197" s="1">
        <f>'Форма 4'!F922</f>
        <v>360047.41</v>
      </c>
      <c r="N197" s="1">
        <v>0</v>
      </c>
      <c r="O197" s="1">
        <v>0</v>
      </c>
      <c r="P197" s="1">
        <v>0</v>
      </c>
      <c r="Q197" s="1">
        <v>0</v>
      </c>
      <c r="R197" s="1">
        <v>0</v>
      </c>
      <c r="S197" s="1">
        <v>0</v>
      </c>
      <c r="T197" s="1">
        <v>0</v>
      </c>
      <c r="U197" s="1">
        <v>0</v>
      </c>
      <c r="V197" s="1">
        <v>0</v>
      </c>
      <c r="W197" s="1">
        <v>0</v>
      </c>
      <c r="X197" s="1">
        <v>0</v>
      </c>
      <c r="Y197" s="1">
        <v>0</v>
      </c>
    </row>
    <row r="198" spans="1:25" s="4" customFormat="1" ht="15" outlineLevel="2" x14ac:dyDescent="0.25">
      <c r="A198" s="39">
        <f t="shared" si="21"/>
        <v>100</v>
      </c>
      <c r="B198" s="97" t="s">
        <v>695</v>
      </c>
      <c r="C198" s="1">
        <f t="shared" si="20"/>
        <v>187282.54</v>
      </c>
      <c r="D198" s="1">
        <v>0</v>
      </c>
      <c r="E198" s="1">
        <v>0</v>
      </c>
      <c r="F198" s="1">
        <v>0</v>
      </c>
      <c r="G198" s="1">
        <v>0</v>
      </c>
      <c r="H198" s="1">
        <v>0</v>
      </c>
      <c r="I198" s="1">
        <v>0</v>
      </c>
      <c r="J198" s="74">
        <v>0</v>
      </c>
      <c r="K198" s="1">
        <v>0</v>
      </c>
      <c r="L198" s="1">
        <v>718.3</v>
      </c>
      <c r="M198" s="1">
        <f>'Форма 4'!F925</f>
        <v>187282.54</v>
      </c>
      <c r="N198" s="1">
        <v>0</v>
      </c>
      <c r="O198" s="1">
        <v>0</v>
      </c>
      <c r="P198" s="1">
        <v>0</v>
      </c>
      <c r="Q198" s="1">
        <v>0</v>
      </c>
      <c r="R198" s="1">
        <v>0</v>
      </c>
      <c r="S198" s="1">
        <v>0</v>
      </c>
      <c r="T198" s="1">
        <v>0</v>
      </c>
      <c r="U198" s="1">
        <v>0</v>
      </c>
      <c r="V198" s="1">
        <v>0</v>
      </c>
      <c r="W198" s="1">
        <v>0</v>
      </c>
      <c r="X198" s="1">
        <v>0</v>
      </c>
      <c r="Y198" s="1">
        <v>0</v>
      </c>
    </row>
    <row r="199" spans="1:25" s="4" customFormat="1" ht="15" outlineLevel="2" x14ac:dyDescent="0.25">
      <c r="A199" s="39">
        <f t="shared" si="21"/>
        <v>101</v>
      </c>
      <c r="B199" s="97" t="s">
        <v>696</v>
      </c>
      <c r="C199" s="1">
        <f t="shared" si="20"/>
        <v>226742.33</v>
      </c>
      <c r="D199" s="1">
        <v>0</v>
      </c>
      <c r="E199" s="1">
        <v>0</v>
      </c>
      <c r="F199" s="1">
        <v>0</v>
      </c>
      <c r="G199" s="1">
        <v>0</v>
      </c>
      <c r="H199" s="1">
        <v>0</v>
      </c>
      <c r="I199" s="1">
        <v>0</v>
      </c>
      <c r="J199" s="74">
        <v>0</v>
      </c>
      <c r="K199" s="1">
        <v>0</v>
      </c>
      <c r="L199" s="1">
        <v>899</v>
      </c>
      <c r="M199" s="1">
        <f>'Форма 4'!F928</f>
        <v>226742.33</v>
      </c>
      <c r="N199" s="1">
        <v>0</v>
      </c>
      <c r="O199" s="1">
        <v>0</v>
      </c>
      <c r="P199" s="1">
        <v>0</v>
      </c>
      <c r="Q199" s="1">
        <v>0</v>
      </c>
      <c r="R199" s="1">
        <v>0</v>
      </c>
      <c r="S199" s="1">
        <v>0</v>
      </c>
      <c r="T199" s="1">
        <v>0</v>
      </c>
      <c r="U199" s="1">
        <v>0</v>
      </c>
      <c r="V199" s="1">
        <v>0</v>
      </c>
      <c r="W199" s="1">
        <v>0</v>
      </c>
      <c r="X199" s="1">
        <v>0</v>
      </c>
      <c r="Y199" s="1">
        <v>0</v>
      </c>
    </row>
    <row r="200" spans="1:25" s="4" customFormat="1" ht="15" outlineLevel="2" x14ac:dyDescent="0.25">
      <c r="A200" s="39">
        <f t="shared" si="21"/>
        <v>102</v>
      </c>
      <c r="B200" s="97" t="s">
        <v>697</v>
      </c>
      <c r="C200" s="1">
        <f t="shared" si="20"/>
        <v>390286.7</v>
      </c>
      <c r="D200" s="1">
        <v>0</v>
      </c>
      <c r="E200" s="1">
        <v>0</v>
      </c>
      <c r="F200" s="1">
        <v>0</v>
      </c>
      <c r="G200" s="1">
        <v>0</v>
      </c>
      <c r="H200" s="1">
        <v>0</v>
      </c>
      <c r="I200" s="1">
        <v>0</v>
      </c>
      <c r="J200" s="74">
        <v>0</v>
      </c>
      <c r="K200" s="1">
        <v>0</v>
      </c>
      <c r="L200" s="1">
        <v>1804</v>
      </c>
      <c r="M200" s="1">
        <f>'Форма 4'!F931</f>
        <v>390286.7</v>
      </c>
      <c r="N200" s="1">
        <v>0</v>
      </c>
      <c r="O200" s="1">
        <v>0</v>
      </c>
      <c r="P200" s="1">
        <v>0</v>
      </c>
      <c r="Q200" s="1">
        <v>0</v>
      </c>
      <c r="R200" s="1">
        <v>0</v>
      </c>
      <c r="S200" s="1">
        <v>0</v>
      </c>
      <c r="T200" s="1">
        <v>0</v>
      </c>
      <c r="U200" s="1">
        <v>0</v>
      </c>
      <c r="V200" s="1">
        <v>0</v>
      </c>
      <c r="W200" s="1">
        <v>0</v>
      </c>
      <c r="X200" s="1">
        <v>0</v>
      </c>
      <c r="Y200" s="1">
        <v>0</v>
      </c>
    </row>
    <row r="201" spans="1:25" s="4" customFormat="1" ht="15" outlineLevel="2" x14ac:dyDescent="0.25">
      <c r="A201" s="39">
        <f t="shared" si="21"/>
        <v>103</v>
      </c>
      <c r="B201" s="97" t="s">
        <v>698</v>
      </c>
      <c r="C201" s="1">
        <f t="shared" si="20"/>
        <v>8738759.5</v>
      </c>
      <c r="D201" s="1">
        <v>0</v>
      </c>
      <c r="E201" s="1">
        <v>0</v>
      </c>
      <c r="F201" s="1">
        <v>0</v>
      </c>
      <c r="G201" s="1">
        <v>0</v>
      </c>
      <c r="H201" s="1">
        <v>0</v>
      </c>
      <c r="I201" s="1">
        <v>0</v>
      </c>
      <c r="J201" s="74">
        <v>5</v>
      </c>
      <c r="K201" s="1">
        <f>'Форма 4'!F934</f>
        <v>8738759.5</v>
      </c>
      <c r="L201" s="1">
        <v>0</v>
      </c>
      <c r="M201" s="1">
        <v>0</v>
      </c>
      <c r="N201" s="1">
        <v>0</v>
      </c>
      <c r="O201" s="1">
        <v>0</v>
      </c>
      <c r="P201" s="1">
        <v>0</v>
      </c>
      <c r="Q201" s="1">
        <v>0</v>
      </c>
      <c r="R201" s="1">
        <v>0</v>
      </c>
      <c r="S201" s="1">
        <v>0</v>
      </c>
      <c r="T201" s="1">
        <v>0</v>
      </c>
      <c r="U201" s="1">
        <v>0</v>
      </c>
      <c r="V201" s="1">
        <v>0</v>
      </c>
      <c r="W201" s="1">
        <v>0</v>
      </c>
      <c r="X201" s="1">
        <v>0</v>
      </c>
      <c r="Y201" s="1">
        <v>0</v>
      </c>
    </row>
    <row r="202" spans="1:25" s="4" customFormat="1" ht="15" outlineLevel="2" x14ac:dyDescent="0.25">
      <c r="A202" s="39">
        <f t="shared" si="21"/>
        <v>104</v>
      </c>
      <c r="B202" s="97" t="s">
        <v>699</v>
      </c>
      <c r="C202" s="1">
        <f t="shared" si="20"/>
        <v>10487028.449999999</v>
      </c>
      <c r="D202" s="1">
        <v>0</v>
      </c>
      <c r="E202" s="1">
        <v>0</v>
      </c>
      <c r="F202" s="1">
        <v>0</v>
      </c>
      <c r="G202" s="1">
        <v>0</v>
      </c>
      <c r="H202" s="1">
        <v>0</v>
      </c>
      <c r="I202" s="1">
        <v>0</v>
      </c>
      <c r="J202" s="74">
        <v>6</v>
      </c>
      <c r="K202" s="1">
        <f>'Форма 4'!F950</f>
        <v>10487028.449999999</v>
      </c>
      <c r="L202" s="1">
        <v>0</v>
      </c>
      <c r="M202" s="1">
        <v>0</v>
      </c>
      <c r="N202" s="1">
        <v>0</v>
      </c>
      <c r="O202" s="1">
        <v>0</v>
      </c>
      <c r="P202" s="1">
        <v>0</v>
      </c>
      <c r="Q202" s="1">
        <v>0</v>
      </c>
      <c r="R202" s="1">
        <v>0</v>
      </c>
      <c r="S202" s="1">
        <v>0</v>
      </c>
      <c r="T202" s="1">
        <v>0</v>
      </c>
      <c r="U202" s="1">
        <v>0</v>
      </c>
      <c r="V202" s="1">
        <v>0</v>
      </c>
      <c r="W202" s="1">
        <v>0</v>
      </c>
      <c r="X202" s="1">
        <v>0</v>
      </c>
      <c r="Y202" s="1">
        <v>0</v>
      </c>
    </row>
    <row r="203" spans="1:25" s="4" customFormat="1" ht="15" outlineLevel="2" x14ac:dyDescent="0.25">
      <c r="A203" s="39">
        <f t="shared" si="21"/>
        <v>105</v>
      </c>
      <c r="B203" s="97" t="s">
        <v>700</v>
      </c>
      <c r="C203" s="1">
        <f t="shared" si="20"/>
        <v>153192.38</v>
      </c>
      <c r="D203" s="1">
        <v>0</v>
      </c>
      <c r="E203" s="1">
        <v>0</v>
      </c>
      <c r="F203" s="1">
        <v>0</v>
      </c>
      <c r="G203" s="1">
        <v>0</v>
      </c>
      <c r="H203" s="1">
        <v>0</v>
      </c>
      <c r="I203" s="1">
        <v>0</v>
      </c>
      <c r="J203" s="74">
        <v>0</v>
      </c>
      <c r="K203" s="1">
        <v>0</v>
      </c>
      <c r="L203" s="1">
        <v>1085.8</v>
      </c>
      <c r="M203" s="1">
        <f>'Форма 4'!F969</f>
        <v>153192.38</v>
      </c>
      <c r="N203" s="1">
        <v>0</v>
      </c>
      <c r="O203" s="1">
        <v>0</v>
      </c>
      <c r="P203" s="1">
        <v>0</v>
      </c>
      <c r="Q203" s="1">
        <v>0</v>
      </c>
      <c r="R203" s="1">
        <v>0</v>
      </c>
      <c r="S203" s="1">
        <v>0</v>
      </c>
      <c r="T203" s="1">
        <v>0</v>
      </c>
      <c r="U203" s="1">
        <v>0</v>
      </c>
      <c r="V203" s="1">
        <v>0</v>
      </c>
      <c r="W203" s="1">
        <v>0</v>
      </c>
      <c r="X203" s="1">
        <v>0</v>
      </c>
      <c r="Y203" s="1">
        <v>0</v>
      </c>
    </row>
    <row r="204" spans="1:25" s="4" customFormat="1" ht="15" outlineLevel="2" x14ac:dyDescent="0.25">
      <c r="A204" s="39">
        <f t="shared" si="21"/>
        <v>106</v>
      </c>
      <c r="B204" s="97" t="s">
        <v>701</v>
      </c>
      <c r="C204" s="1">
        <f t="shared" si="20"/>
        <v>7910673.2599999998</v>
      </c>
      <c r="D204" s="1">
        <v>0</v>
      </c>
      <c r="E204" s="1">
        <v>0</v>
      </c>
      <c r="F204" s="1">
        <v>0</v>
      </c>
      <c r="G204" s="1">
        <v>0</v>
      </c>
      <c r="H204" s="1">
        <v>0</v>
      </c>
      <c r="I204" s="1">
        <v>0</v>
      </c>
      <c r="J204" s="74">
        <v>0</v>
      </c>
      <c r="K204" s="1">
        <v>0</v>
      </c>
      <c r="L204" s="1">
        <v>1250</v>
      </c>
      <c r="M204" s="1">
        <f>'Форма 4'!F972</f>
        <v>7910673.2599999998</v>
      </c>
      <c r="N204" s="1">
        <v>0</v>
      </c>
      <c r="O204" s="1">
        <v>0</v>
      </c>
      <c r="P204" s="1">
        <v>0</v>
      </c>
      <c r="Q204" s="1">
        <v>0</v>
      </c>
      <c r="R204" s="1">
        <v>0</v>
      </c>
      <c r="S204" s="1">
        <v>0</v>
      </c>
      <c r="T204" s="1">
        <v>0</v>
      </c>
      <c r="U204" s="1">
        <v>0</v>
      </c>
      <c r="V204" s="1">
        <v>0</v>
      </c>
      <c r="W204" s="1">
        <v>0</v>
      </c>
      <c r="X204" s="1">
        <v>0</v>
      </c>
      <c r="Y204" s="1">
        <v>0</v>
      </c>
    </row>
    <row r="205" spans="1:25" s="4" customFormat="1" ht="15" outlineLevel="2" x14ac:dyDescent="0.25">
      <c r="A205" s="39">
        <f t="shared" si="21"/>
        <v>107</v>
      </c>
      <c r="B205" s="97" t="s">
        <v>702</v>
      </c>
      <c r="C205" s="1">
        <f t="shared" si="20"/>
        <v>6516516.5999999996</v>
      </c>
      <c r="D205" s="1">
        <v>0</v>
      </c>
      <c r="E205" s="1">
        <v>0</v>
      </c>
      <c r="F205" s="1">
        <v>0</v>
      </c>
      <c r="G205" s="1">
        <v>0</v>
      </c>
      <c r="H205" s="1">
        <v>0</v>
      </c>
      <c r="I205" s="1">
        <v>0</v>
      </c>
      <c r="J205" s="74">
        <v>0</v>
      </c>
      <c r="K205" s="1">
        <v>0</v>
      </c>
      <c r="L205" s="1">
        <v>800</v>
      </c>
      <c r="M205" s="1">
        <f>'Форма 4'!F977</f>
        <v>6516516.5999999996</v>
      </c>
      <c r="N205" s="1">
        <v>0</v>
      </c>
      <c r="O205" s="1">
        <v>0</v>
      </c>
      <c r="P205" s="1">
        <v>0</v>
      </c>
      <c r="Q205" s="1">
        <v>0</v>
      </c>
      <c r="R205" s="1">
        <v>0</v>
      </c>
      <c r="S205" s="1">
        <v>0</v>
      </c>
      <c r="T205" s="1">
        <v>0</v>
      </c>
      <c r="U205" s="1">
        <v>0</v>
      </c>
      <c r="V205" s="1">
        <v>0</v>
      </c>
      <c r="W205" s="1">
        <v>0</v>
      </c>
      <c r="X205" s="1">
        <v>0</v>
      </c>
      <c r="Y205" s="1">
        <v>0</v>
      </c>
    </row>
    <row r="206" spans="1:25" s="4" customFormat="1" ht="15" outlineLevel="2" x14ac:dyDescent="0.25">
      <c r="A206" s="39">
        <f t="shared" si="21"/>
        <v>108</v>
      </c>
      <c r="B206" s="97" t="s">
        <v>703</v>
      </c>
      <c r="C206" s="1">
        <f t="shared" si="20"/>
        <v>9210049.6400000006</v>
      </c>
      <c r="D206" s="1">
        <v>0</v>
      </c>
      <c r="E206" s="1">
        <v>0</v>
      </c>
      <c r="F206" s="1">
        <v>0</v>
      </c>
      <c r="G206" s="1">
        <v>0</v>
      </c>
      <c r="H206" s="1">
        <v>0</v>
      </c>
      <c r="I206" s="1">
        <v>0</v>
      </c>
      <c r="J206" s="74">
        <v>0</v>
      </c>
      <c r="K206" s="1">
        <v>0</v>
      </c>
      <c r="L206" s="1">
        <v>800</v>
      </c>
      <c r="M206" s="1">
        <f>'Форма 4'!F982</f>
        <v>9210049.6400000006</v>
      </c>
      <c r="N206" s="1">
        <v>0</v>
      </c>
      <c r="O206" s="1">
        <v>0</v>
      </c>
      <c r="P206" s="1">
        <v>0</v>
      </c>
      <c r="Q206" s="1">
        <v>0</v>
      </c>
      <c r="R206" s="1">
        <v>0</v>
      </c>
      <c r="S206" s="1">
        <v>0</v>
      </c>
      <c r="T206" s="1">
        <v>0</v>
      </c>
      <c r="U206" s="1">
        <v>0</v>
      </c>
      <c r="V206" s="1">
        <v>0</v>
      </c>
      <c r="W206" s="1">
        <v>0</v>
      </c>
      <c r="X206" s="1">
        <v>0</v>
      </c>
      <c r="Y206" s="1">
        <v>0</v>
      </c>
    </row>
    <row r="207" spans="1:25" s="4" customFormat="1" ht="15" outlineLevel="2" x14ac:dyDescent="0.25">
      <c r="A207" s="39">
        <f t="shared" si="21"/>
        <v>109</v>
      </c>
      <c r="B207" s="97" t="s">
        <v>704</v>
      </c>
      <c r="C207" s="1">
        <f t="shared" si="20"/>
        <v>3574354.3</v>
      </c>
      <c r="D207" s="1">
        <v>0</v>
      </c>
      <c r="E207" s="1">
        <v>0</v>
      </c>
      <c r="F207" s="1">
        <v>0</v>
      </c>
      <c r="G207" s="1">
        <v>0</v>
      </c>
      <c r="H207" s="1">
        <v>0</v>
      </c>
      <c r="I207" s="1">
        <v>0</v>
      </c>
      <c r="J207" s="74">
        <v>0</v>
      </c>
      <c r="K207" s="1">
        <v>0</v>
      </c>
      <c r="L207" s="1">
        <v>513</v>
      </c>
      <c r="M207" s="1">
        <f>'Форма 4'!F987</f>
        <v>3574354.3</v>
      </c>
      <c r="N207" s="1">
        <v>0</v>
      </c>
      <c r="O207" s="1">
        <v>0</v>
      </c>
      <c r="P207" s="1">
        <v>0</v>
      </c>
      <c r="Q207" s="1">
        <v>0</v>
      </c>
      <c r="R207" s="1">
        <v>0</v>
      </c>
      <c r="S207" s="1">
        <v>0</v>
      </c>
      <c r="T207" s="1">
        <v>0</v>
      </c>
      <c r="U207" s="1">
        <v>0</v>
      </c>
      <c r="V207" s="1">
        <v>0</v>
      </c>
      <c r="W207" s="1">
        <v>0</v>
      </c>
      <c r="X207" s="1">
        <v>0</v>
      </c>
      <c r="Y207" s="1">
        <v>0</v>
      </c>
    </row>
    <row r="208" spans="1:25" s="4" customFormat="1" ht="15" customHeight="1" outlineLevel="1" x14ac:dyDescent="0.25">
      <c r="A208" s="198" t="s">
        <v>34</v>
      </c>
      <c r="B208" s="198"/>
      <c r="C208" s="1">
        <f>SUM(C209:C249)</f>
        <v>142570306.00999999</v>
      </c>
      <c r="D208" s="1">
        <f t="shared" ref="D208:Y208" si="23">SUM(D209:D249)</f>
        <v>2704805.93</v>
      </c>
      <c r="E208" s="1">
        <f t="shared" si="23"/>
        <v>16536992.050000001</v>
      </c>
      <c r="F208" s="1">
        <f t="shared" si="23"/>
        <v>23963.5</v>
      </c>
      <c r="G208" s="1">
        <f t="shared" si="23"/>
        <v>3505257.82</v>
      </c>
      <c r="H208" s="1">
        <f t="shared" si="23"/>
        <v>3639538.16</v>
      </c>
      <c r="I208" s="1">
        <f t="shared" si="23"/>
        <v>498251.99</v>
      </c>
      <c r="J208" s="74">
        <f t="shared" si="23"/>
        <v>11</v>
      </c>
      <c r="K208" s="1">
        <f t="shared" si="23"/>
        <v>19200870.780000001</v>
      </c>
      <c r="L208" s="1">
        <f t="shared" si="23"/>
        <v>14669.75</v>
      </c>
      <c r="M208" s="1">
        <f t="shared" si="23"/>
        <v>79246384.060000002</v>
      </c>
      <c r="N208" s="1">
        <f t="shared" si="23"/>
        <v>0</v>
      </c>
      <c r="O208" s="1">
        <f t="shared" si="23"/>
        <v>0</v>
      </c>
      <c r="P208" s="1">
        <f t="shared" si="23"/>
        <v>1608</v>
      </c>
      <c r="Q208" s="1">
        <f t="shared" si="23"/>
        <v>4728649.0999999996</v>
      </c>
      <c r="R208" s="1">
        <f t="shared" si="23"/>
        <v>0</v>
      </c>
      <c r="S208" s="1">
        <f t="shared" si="23"/>
        <v>0</v>
      </c>
      <c r="T208" s="1">
        <f t="shared" si="23"/>
        <v>0</v>
      </c>
      <c r="U208" s="1">
        <f t="shared" si="23"/>
        <v>0</v>
      </c>
      <c r="V208" s="1">
        <f t="shared" si="23"/>
        <v>888</v>
      </c>
      <c r="W208" s="1">
        <f t="shared" si="23"/>
        <v>11682799.949999999</v>
      </c>
      <c r="X208" s="1">
        <f t="shared" si="23"/>
        <v>0</v>
      </c>
      <c r="Y208" s="1">
        <f t="shared" si="23"/>
        <v>802792.67</v>
      </c>
    </row>
    <row r="209" spans="1:25" s="4" customFormat="1" ht="15" outlineLevel="2" x14ac:dyDescent="0.25">
      <c r="A209" s="39">
        <f>A207+1</f>
        <v>110</v>
      </c>
      <c r="B209" s="97" t="s">
        <v>136</v>
      </c>
      <c r="C209" s="1">
        <f t="shared" ref="C209:C248" si="24">D209+E209+F209+G209+H209+I209+K209+M209+O209+Q209+S209+U209+W209+X209+Y209</f>
        <v>6981031.7000000002</v>
      </c>
      <c r="D209" s="1">
        <v>0</v>
      </c>
      <c r="E209" s="1">
        <v>0</v>
      </c>
      <c r="F209" s="1">
        <v>0</v>
      </c>
      <c r="G209" s="1">
        <v>0</v>
      </c>
      <c r="H209" s="1">
        <v>0</v>
      </c>
      <c r="I209" s="1">
        <v>0</v>
      </c>
      <c r="J209" s="74">
        <v>4</v>
      </c>
      <c r="K209" s="1">
        <f>'Форма 4'!F992</f>
        <v>6981031.7000000002</v>
      </c>
      <c r="L209" s="1">
        <v>0</v>
      </c>
      <c r="M209" s="1">
        <v>0</v>
      </c>
      <c r="N209" s="1">
        <v>0</v>
      </c>
      <c r="O209" s="1">
        <v>0</v>
      </c>
      <c r="P209" s="1">
        <v>0</v>
      </c>
      <c r="Q209" s="1">
        <v>0</v>
      </c>
      <c r="R209" s="1">
        <v>0</v>
      </c>
      <c r="S209" s="1">
        <v>0</v>
      </c>
      <c r="T209" s="1">
        <v>0</v>
      </c>
      <c r="U209" s="1">
        <v>0</v>
      </c>
      <c r="V209" s="1">
        <v>0</v>
      </c>
      <c r="W209" s="1">
        <v>0</v>
      </c>
      <c r="X209" s="1">
        <v>0</v>
      </c>
      <c r="Y209" s="1">
        <v>0</v>
      </c>
    </row>
    <row r="210" spans="1:25" s="4" customFormat="1" ht="15" outlineLevel="2" x14ac:dyDescent="0.25">
      <c r="A210" s="39">
        <f>A209+1</f>
        <v>111</v>
      </c>
      <c r="B210" s="97" t="s">
        <v>137</v>
      </c>
      <c r="C210" s="1">
        <f t="shared" si="24"/>
        <v>1278809.1399999999</v>
      </c>
      <c r="D210" s="1">
        <f>'Форма 4'!F1001</f>
        <v>1278809.1399999999</v>
      </c>
      <c r="E210" s="1">
        <v>0</v>
      </c>
      <c r="F210" s="1">
        <v>0</v>
      </c>
      <c r="G210" s="1">
        <v>0</v>
      </c>
      <c r="H210" s="1">
        <v>0</v>
      </c>
      <c r="I210" s="1">
        <v>0</v>
      </c>
      <c r="J210" s="74">
        <v>0</v>
      </c>
      <c r="K210" s="1">
        <v>0</v>
      </c>
      <c r="L210" s="1">
        <v>0</v>
      </c>
      <c r="M210" s="1">
        <v>0</v>
      </c>
      <c r="N210" s="1">
        <v>0</v>
      </c>
      <c r="O210" s="1">
        <v>0</v>
      </c>
      <c r="P210" s="1">
        <v>0</v>
      </c>
      <c r="Q210" s="1">
        <v>0</v>
      </c>
      <c r="R210" s="1">
        <v>0</v>
      </c>
      <c r="S210" s="1">
        <v>0</v>
      </c>
      <c r="T210" s="1">
        <v>0</v>
      </c>
      <c r="U210" s="1">
        <v>0</v>
      </c>
      <c r="V210" s="1">
        <v>0</v>
      </c>
      <c r="W210" s="1">
        <v>0</v>
      </c>
      <c r="X210" s="1">
        <v>0</v>
      </c>
      <c r="Y210" s="1">
        <v>0</v>
      </c>
    </row>
    <row r="211" spans="1:25" s="4" customFormat="1" ht="15" outlineLevel="2" x14ac:dyDescent="0.25">
      <c r="A211" s="39">
        <f t="shared" ref="A211:A249" si="25">A210+1</f>
        <v>112</v>
      </c>
      <c r="B211" s="97" t="s">
        <v>705</v>
      </c>
      <c r="C211" s="1">
        <f t="shared" si="24"/>
        <v>2437896.25</v>
      </c>
      <c r="D211" s="1">
        <v>0</v>
      </c>
      <c r="E211" s="1">
        <v>0</v>
      </c>
      <c r="F211" s="1">
        <v>0</v>
      </c>
      <c r="G211" s="1">
        <v>0</v>
      </c>
      <c r="H211" s="1">
        <v>0</v>
      </c>
      <c r="I211" s="1">
        <v>0</v>
      </c>
      <c r="J211" s="74">
        <v>0</v>
      </c>
      <c r="K211" s="1">
        <v>0</v>
      </c>
      <c r="L211" s="1">
        <v>273</v>
      </c>
      <c r="M211" s="1">
        <f>'Форма 4'!F1004</f>
        <v>2437896.25</v>
      </c>
      <c r="N211" s="1">
        <v>0</v>
      </c>
      <c r="O211" s="1">
        <v>0</v>
      </c>
      <c r="P211" s="1">
        <v>0</v>
      </c>
      <c r="Q211" s="1">
        <v>0</v>
      </c>
      <c r="R211" s="1">
        <v>0</v>
      </c>
      <c r="S211" s="1">
        <v>0</v>
      </c>
      <c r="T211" s="1">
        <v>0</v>
      </c>
      <c r="U211" s="1">
        <v>0</v>
      </c>
      <c r="V211" s="1">
        <v>0</v>
      </c>
      <c r="W211" s="1">
        <v>0</v>
      </c>
      <c r="X211" s="1">
        <v>0</v>
      </c>
      <c r="Y211" s="1">
        <v>0</v>
      </c>
    </row>
    <row r="212" spans="1:25" s="4" customFormat="1" ht="15" outlineLevel="2" x14ac:dyDescent="0.25">
      <c r="A212" s="39">
        <f t="shared" si="25"/>
        <v>113</v>
      </c>
      <c r="B212" s="97" t="s">
        <v>706</v>
      </c>
      <c r="C212" s="1">
        <f>D212+E212+F212+G212+H212+I212+K212+M212+O212+Q212+S212+U212+W212+X212+Y212</f>
        <v>2902809.23</v>
      </c>
      <c r="D212" s="1">
        <v>0</v>
      </c>
      <c r="E212" s="1">
        <v>0</v>
      </c>
      <c r="F212" s="1">
        <v>0</v>
      </c>
      <c r="G212" s="1">
        <v>0</v>
      </c>
      <c r="H212" s="1">
        <v>0</v>
      </c>
      <c r="I212" s="1">
        <v>0</v>
      </c>
      <c r="J212" s="74">
        <v>0</v>
      </c>
      <c r="K212" s="1">
        <v>0</v>
      </c>
      <c r="L212" s="1">
        <v>213</v>
      </c>
      <c r="M212" s="1">
        <f>'Форма 4'!F1009</f>
        <v>2902809.23</v>
      </c>
      <c r="N212" s="1">
        <v>0</v>
      </c>
      <c r="O212" s="1">
        <v>0</v>
      </c>
      <c r="P212" s="1">
        <v>0</v>
      </c>
      <c r="Q212" s="1">
        <v>0</v>
      </c>
      <c r="R212" s="1">
        <v>0</v>
      </c>
      <c r="S212" s="1">
        <v>0</v>
      </c>
      <c r="T212" s="1">
        <v>0</v>
      </c>
      <c r="U212" s="1">
        <v>0</v>
      </c>
      <c r="V212" s="1">
        <v>0</v>
      </c>
      <c r="W212" s="1">
        <v>0</v>
      </c>
      <c r="X212" s="1">
        <v>0</v>
      </c>
      <c r="Y212" s="1">
        <v>0</v>
      </c>
    </row>
    <row r="213" spans="1:25" s="4" customFormat="1" ht="15" outlineLevel="2" x14ac:dyDescent="0.25">
      <c r="A213" s="39">
        <f t="shared" si="25"/>
        <v>114</v>
      </c>
      <c r="B213" s="97" t="s">
        <v>707</v>
      </c>
      <c r="C213" s="1">
        <f>D213+E213+F213+G213+H213+I213+K213+M213+O213+Q213+S213+U213+W213+X213+Y213</f>
        <v>2908407.66</v>
      </c>
      <c r="D213" s="1">
        <v>0</v>
      </c>
      <c r="E213" s="1">
        <v>0</v>
      </c>
      <c r="F213" s="1">
        <v>0</v>
      </c>
      <c r="G213" s="1">
        <v>0</v>
      </c>
      <c r="H213" s="1">
        <v>0</v>
      </c>
      <c r="I213" s="1">
        <v>0</v>
      </c>
      <c r="J213" s="74">
        <v>0</v>
      </c>
      <c r="K213" s="1">
        <v>0</v>
      </c>
      <c r="L213" s="1">
        <v>214</v>
      </c>
      <c r="M213" s="1">
        <f>'Форма 4'!F1014</f>
        <v>2908407.66</v>
      </c>
      <c r="N213" s="1">
        <v>0</v>
      </c>
      <c r="O213" s="1">
        <v>0</v>
      </c>
      <c r="P213" s="1">
        <v>0</v>
      </c>
      <c r="Q213" s="1">
        <v>0</v>
      </c>
      <c r="R213" s="1">
        <v>0</v>
      </c>
      <c r="S213" s="1">
        <v>0</v>
      </c>
      <c r="T213" s="1">
        <v>0</v>
      </c>
      <c r="U213" s="1">
        <v>0</v>
      </c>
      <c r="V213" s="1">
        <v>0</v>
      </c>
      <c r="W213" s="1">
        <v>0</v>
      </c>
      <c r="X213" s="1">
        <v>0</v>
      </c>
      <c r="Y213" s="1">
        <v>0</v>
      </c>
    </row>
    <row r="214" spans="1:25" s="4" customFormat="1" ht="15" outlineLevel="2" x14ac:dyDescent="0.25">
      <c r="A214" s="39">
        <f t="shared" si="25"/>
        <v>115</v>
      </c>
      <c r="B214" s="97" t="s">
        <v>708</v>
      </c>
      <c r="C214" s="1">
        <f>D214+E214+F214+G214+H214+I214+K214+M214+O214+Q214+S214+U214+W214+X214+Y214</f>
        <v>2956634.49</v>
      </c>
      <c r="D214" s="1">
        <v>0</v>
      </c>
      <c r="E214" s="1">
        <v>0</v>
      </c>
      <c r="F214" s="1">
        <v>0</v>
      </c>
      <c r="G214" s="1">
        <v>0</v>
      </c>
      <c r="H214" s="1">
        <v>0</v>
      </c>
      <c r="I214" s="1">
        <v>0</v>
      </c>
      <c r="J214" s="74">
        <v>0</v>
      </c>
      <c r="K214" s="1">
        <v>0</v>
      </c>
      <c r="L214" s="1">
        <v>209</v>
      </c>
      <c r="M214" s="1">
        <f>'Форма 4'!F1019</f>
        <v>2956634.49</v>
      </c>
      <c r="N214" s="1">
        <v>0</v>
      </c>
      <c r="O214" s="1">
        <v>0</v>
      </c>
      <c r="P214" s="1">
        <v>0</v>
      </c>
      <c r="Q214" s="1">
        <v>0</v>
      </c>
      <c r="R214" s="1">
        <v>0</v>
      </c>
      <c r="S214" s="1">
        <v>0</v>
      </c>
      <c r="T214" s="1">
        <v>0</v>
      </c>
      <c r="U214" s="1">
        <v>0</v>
      </c>
      <c r="V214" s="1">
        <v>0</v>
      </c>
      <c r="W214" s="1">
        <v>0</v>
      </c>
      <c r="X214" s="1">
        <v>0</v>
      </c>
      <c r="Y214" s="1">
        <v>0</v>
      </c>
    </row>
    <row r="215" spans="1:25" s="4" customFormat="1" ht="15" outlineLevel="2" x14ac:dyDescent="0.25">
      <c r="A215" s="39">
        <f t="shared" si="25"/>
        <v>116</v>
      </c>
      <c r="B215" s="97" t="s">
        <v>138</v>
      </c>
      <c r="C215" s="1">
        <f t="shared" si="24"/>
        <v>5659383.2400000002</v>
      </c>
      <c r="D215" s="1">
        <v>0</v>
      </c>
      <c r="E215" s="1">
        <v>0</v>
      </c>
      <c r="F215" s="1">
        <v>0</v>
      </c>
      <c r="G215" s="1">
        <v>0</v>
      </c>
      <c r="H215" s="1">
        <v>0</v>
      </c>
      <c r="I215" s="1">
        <v>0</v>
      </c>
      <c r="J215" s="74">
        <v>0</v>
      </c>
      <c r="K215" s="1">
        <v>0</v>
      </c>
      <c r="L215" s="1">
        <v>1156</v>
      </c>
      <c r="M215" s="1">
        <f>'Форма 4'!F1024</f>
        <v>5659383.2400000002</v>
      </c>
      <c r="N215" s="1">
        <v>0</v>
      </c>
      <c r="O215" s="1">
        <v>0</v>
      </c>
      <c r="P215" s="1">
        <v>0</v>
      </c>
      <c r="Q215" s="1">
        <v>0</v>
      </c>
      <c r="R215" s="1">
        <v>0</v>
      </c>
      <c r="S215" s="1">
        <v>0</v>
      </c>
      <c r="T215" s="1">
        <v>0</v>
      </c>
      <c r="U215" s="1">
        <v>0</v>
      </c>
      <c r="V215" s="1">
        <v>0</v>
      </c>
      <c r="W215" s="1">
        <v>0</v>
      </c>
      <c r="X215" s="1">
        <v>0</v>
      </c>
      <c r="Y215" s="1">
        <v>0</v>
      </c>
    </row>
    <row r="216" spans="1:25" s="4" customFormat="1" ht="15" outlineLevel="2" x14ac:dyDescent="0.25">
      <c r="A216" s="39">
        <f t="shared" si="25"/>
        <v>117</v>
      </c>
      <c r="B216" s="97" t="s">
        <v>709</v>
      </c>
      <c r="C216" s="1">
        <f t="shared" si="24"/>
        <v>11682799.949999999</v>
      </c>
      <c r="D216" s="1">
        <v>0</v>
      </c>
      <c r="E216" s="1">
        <v>0</v>
      </c>
      <c r="F216" s="1">
        <v>0</v>
      </c>
      <c r="G216" s="1">
        <v>0</v>
      </c>
      <c r="H216" s="1">
        <v>0</v>
      </c>
      <c r="I216" s="1">
        <v>0</v>
      </c>
      <c r="J216" s="74">
        <v>0</v>
      </c>
      <c r="K216" s="1">
        <v>0</v>
      </c>
      <c r="L216" s="1">
        <v>0</v>
      </c>
      <c r="M216" s="1">
        <v>0</v>
      </c>
      <c r="N216" s="1">
        <v>0</v>
      </c>
      <c r="O216" s="1">
        <v>0</v>
      </c>
      <c r="P216" s="1">
        <v>0</v>
      </c>
      <c r="Q216" s="1">
        <v>0</v>
      </c>
      <c r="R216" s="1">
        <v>0</v>
      </c>
      <c r="S216" s="1">
        <v>0</v>
      </c>
      <c r="T216" s="1">
        <v>0</v>
      </c>
      <c r="U216" s="1">
        <v>0</v>
      </c>
      <c r="V216" s="1">
        <v>888</v>
      </c>
      <c r="W216" s="1">
        <f>'Форма 4'!F1027</f>
        <v>11682799.949999999</v>
      </c>
      <c r="X216" s="1">
        <v>0</v>
      </c>
      <c r="Y216" s="1">
        <v>0</v>
      </c>
    </row>
    <row r="217" spans="1:25" s="4" customFormat="1" ht="15" outlineLevel="2" x14ac:dyDescent="0.25">
      <c r="A217" s="39">
        <f t="shared" si="25"/>
        <v>118</v>
      </c>
      <c r="B217" s="97" t="s">
        <v>139</v>
      </c>
      <c r="C217" s="1">
        <f t="shared" si="24"/>
        <v>6302631.5199999996</v>
      </c>
      <c r="D217" s="1">
        <v>0</v>
      </c>
      <c r="E217" s="1">
        <v>0</v>
      </c>
      <c r="F217" s="1">
        <v>0</v>
      </c>
      <c r="G217" s="1">
        <v>0</v>
      </c>
      <c r="H217" s="1">
        <v>0</v>
      </c>
      <c r="I217" s="1">
        <v>0</v>
      </c>
      <c r="J217" s="74">
        <v>0</v>
      </c>
      <c r="K217" s="1">
        <v>0</v>
      </c>
      <c r="L217" s="1">
        <v>1150.42</v>
      </c>
      <c r="M217" s="1">
        <f>'Форма 4'!F1032</f>
        <v>6302631.5199999996</v>
      </c>
      <c r="N217" s="1">
        <v>0</v>
      </c>
      <c r="O217" s="1">
        <v>0</v>
      </c>
      <c r="P217" s="1">
        <v>0</v>
      </c>
      <c r="Q217" s="1">
        <v>0</v>
      </c>
      <c r="R217" s="1">
        <v>0</v>
      </c>
      <c r="S217" s="1">
        <v>0</v>
      </c>
      <c r="T217" s="1">
        <v>0</v>
      </c>
      <c r="U217" s="1">
        <v>0</v>
      </c>
      <c r="V217" s="1">
        <v>0</v>
      </c>
      <c r="W217" s="1">
        <v>0</v>
      </c>
      <c r="X217" s="1">
        <v>0</v>
      </c>
      <c r="Y217" s="1">
        <v>0</v>
      </c>
    </row>
    <row r="218" spans="1:25" s="4" customFormat="1" ht="15" outlineLevel="2" x14ac:dyDescent="0.25">
      <c r="A218" s="39">
        <f t="shared" si="25"/>
        <v>119</v>
      </c>
      <c r="B218" s="97" t="s">
        <v>140</v>
      </c>
      <c r="C218" s="1">
        <f t="shared" si="24"/>
        <v>5358741.24</v>
      </c>
      <c r="D218" s="1">
        <v>0</v>
      </c>
      <c r="E218" s="1">
        <f>'Форма 4'!F1036+'Форма 4'!F1037</f>
        <v>3207396.4</v>
      </c>
      <c r="F218" s="1">
        <v>0</v>
      </c>
      <c r="G218" s="1">
        <f>'Форма 4'!F1042+'Форма 4'!F1043+'Форма 4'!F1044+'Форма 4'!F1045</f>
        <v>1249024.74</v>
      </c>
      <c r="H218" s="1">
        <f>'Форма 4'!F1038+'Форма 4'!F1039+'Форма 4'!F1040+'Форма 4'!F1041</f>
        <v>902320.1</v>
      </c>
      <c r="I218" s="1">
        <v>0</v>
      </c>
      <c r="J218" s="74">
        <v>0</v>
      </c>
      <c r="K218" s="1">
        <v>0</v>
      </c>
      <c r="L218" s="1">
        <v>0</v>
      </c>
      <c r="M218" s="1">
        <v>0</v>
      </c>
      <c r="N218" s="1">
        <v>0</v>
      </c>
      <c r="O218" s="1">
        <v>0</v>
      </c>
      <c r="P218" s="1">
        <v>0</v>
      </c>
      <c r="Q218" s="1">
        <v>0</v>
      </c>
      <c r="R218" s="1">
        <v>0</v>
      </c>
      <c r="S218" s="1">
        <v>0</v>
      </c>
      <c r="T218" s="1">
        <v>0</v>
      </c>
      <c r="U218" s="1">
        <v>0</v>
      </c>
      <c r="V218" s="1">
        <v>0</v>
      </c>
      <c r="W218" s="1">
        <v>0</v>
      </c>
      <c r="X218" s="1">
        <v>0</v>
      </c>
      <c r="Y218" s="1">
        <v>0</v>
      </c>
    </row>
    <row r="219" spans="1:25" s="4" customFormat="1" ht="15" outlineLevel="2" x14ac:dyDescent="0.25">
      <c r="A219" s="39">
        <f t="shared" si="25"/>
        <v>120</v>
      </c>
      <c r="B219" s="97" t="s">
        <v>141</v>
      </c>
      <c r="C219" s="1">
        <f t="shared" si="24"/>
        <v>4728649.0999999996</v>
      </c>
      <c r="D219" s="1">
        <v>0</v>
      </c>
      <c r="E219" s="1">
        <v>0</v>
      </c>
      <c r="F219" s="1">
        <v>0</v>
      </c>
      <c r="G219" s="1">
        <v>0</v>
      </c>
      <c r="H219" s="1">
        <v>0</v>
      </c>
      <c r="I219" s="1">
        <v>0</v>
      </c>
      <c r="J219" s="74">
        <v>0</v>
      </c>
      <c r="K219" s="1">
        <v>0</v>
      </c>
      <c r="L219" s="1">
        <v>0</v>
      </c>
      <c r="M219" s="1">
        <v>0</v>
      </c>
      <c r="N219" s="1">
        <v>0</v>
      </c>
      <c r="O219" s="1">
        <v>0</v>
      </c>
      <c r="P219" s="1">
        <v>1608</v>
      </c>
      <c r="Q219" s="1">
        <f>'Форма 4'!F1046</f>
        <v>4728649.0999999996</v>
      </c>
      <c r="R219" s="1">
        <v>0</v>
      </c>
      <c r="S219" s="1">
        <v>0</v>
      </c>
      <c r="T219" s="1">
        <v>0</v>
      </c>
      <c r="U219" s="1">
        <v>0</v>
      </c>
      <c r="V219" s="1">
        <v>0</v>
      </c>
      <c r="W219" s="1">
        <v>0</v>
      </c>
      <c r="X219" s="1">
        <v>0</v>
      </c>
      <c r="Y219" s="1">
        <v>0</v>
      </c>
    </row>
    <row r="220" spans="1:25" s="4" customFormat="1" ht="15" outlineLevel="2" x14ac:dyDescent="0.25">
      <c r="A220" s="39">
        <f t="shared" si="25"/>
        <v>121</v>
      </c>
      <c r="B220" s="97" t="s">
        <v>142</v>
      </c>
      <c r="C220" s="1">
        <f t="shared" si="24"/>
        <v>5235856.9400000004</v>
      </c>
      <c r="D220" s="1">
        <v>0</v>
      </c>
      <c r="E220" s="1">
        <v>0</v>
      </c>
      <c r="F220" s="1">
        <v>0</v>
      </c>
      <c r="G220" s="1">
        <v>0</v>
      </c>
      <c r="H220" s="1">
        <v>0</v>
      </c>
      <c r="I220" s="1">
        <v>0</v>
      </c>
      <c r="J220" s="74">
        <v>3</v>
      </c>
      <c r="K220" s="1">
        <f>'Форма 4'!F1049</f>
        <v>5235856.9400000004</v>
      </c>
      <c r="L220" s="1">
        <v>0</v>
      </c>
      <c r="M220" s="1">
        <v>0</v>
      </c>
      <c r="N220" s="1">
        <v>0</v>
      </c>
      <c r="O220" s="1">
        <v>0</v>
      </c>
      <c r="P220" s="1">
        <v>0</v>
      </c>
      <c r="Q220" s="1">
        <v>0</v>
      </c>
      <c r="R220" s="1">
        <v>0</v>
      </c>
      <c r="S220" s="1">
        <v>0</v>
      </c>
      <c r="T220" s="1">
        <v>0</v>
      </c>
      <c r="U220" s="1">
        <v>0</v>
      </c>
      <c r="V220" s="1">
        <v>0</v>
      </c>
      <c r="W220" s="1">
        <v>0</v>
      </c>
      <c r="X220" s="1">
        <v>0</v>
      </c>
      <c r="Y220" s="1">
        <v>0</v>
      </c>
    </row>
    <row r="221" spans="1:25" s="4" customFormat="1" ht="15" outlineLevel="2" x14ac:dyDescent="0.25">
      <c r="A221" s="39">
        <f t="shared" si="25"/>
        <v>122</v>
      </c>
      <c r="B221" s="97" t="s">
        <v>143</v>
      </c>
      <c r="C221" s="1">
        <f t="shared" si="24"/>
        <v>15831700.02</v>
      </c>
      <c r="D221" s="1">
        <v>0</v>
      </c>
      <c r="E221" s="1">
        <f>'Форма 4'!F1057+'Форма 4'!F1058</f>
        <v>12491464.560000001</v>
      </c>
      <c r="F221" s="1">
        <v>0</v>
      </c>
      <c r="G221" s="1">
        <f>'Форма 4'!F1059+'Форма 4'!F1060</f>
        <v>1670117.73</v>
      </c>
      <c r="H221" s="1">
        <f>'Форма 4'!F1061+'Форма 4'!F1062</f>
        <v>1670117.73</v>
      </c>
      <c r="I221" s="1">
        <v>0</v>
      </c>
      <c r="J221" s="74">
        <v>0</v>
      </c>
      <c r="K221" s="1">
        <v>0</v>
      </c>
      <c r="L221" s="1">
        <v>0</v>
      </c>
      <c r="M221" s="1">
        <v>0</v>
      </c>
      <c r="N221" s="1">
        <v>0</v>
      </c>
      <c r="O221" s="1">
        <v>0</v>
      </c>
      <c r="P221" s="1">
        <v>0</v>
      </c>
      <c r="Q221" s="1">
        <v>0</v>
      </c>
      <c r="R221" s="1">
        <v>0</v>
      </c>
      <c r="S221" s="1">
        <v>0</v>
      </c>
      <c r="T221" s="1">
        <v>0</v>
      </c>
      <c r="U221" s="1">
        <v>0</v>
      </c>
      <c r="V221" s="1">
        <v>0</v>
      </c>
      <c r="W221" s="1">
        <v>0</v>
      </c>
      <c r="X221" s="1">
        <v>0</v>
      </c>
      <c r="Y221" s="1">
        <v>0</v>
      </c>
    </row>
    <row r="222" spans="1:25" s="4" customFormat="1" ht="15" outlineLevel="2" x14ac:dyDescent="0.25">
      <c r="A222" s="39">
        <f t="shared" si="25"/>
        <v>123</v>
      </c>
      <c r="B222" s="97" t="s">
        <v>144</v>
      </c>
      <c r="C222" s="1">
        <f t="shared" si="24"/>
        <v>3703522.38</v>
      </c>
      <c r="D222" s="1">
        <v>0</v>
      </c>
      <c r="E222" s="1">
        <v>0</v>
      </c>
      <c r="F222" s="1">
        <v>0</v>
      </c>
      <c r="G222" s="1">
        <v>0</v>
      </c>
      <c r="H222" s="1">
        <v>0</v>
      </c>
      <c r="I222" s="1">
        <v>0</v>
      </c>
      <c r="J222" s="74">
        <v>0</v>
      </c>
      <c r="K222" s="1">
        <v>0</v>
      </c>
      <c r="L222" s="1">
        <v>701.09</v>
      </c>
      <c r="M222" s="1">
        <f>'Форма 4'!F1063</f>
        <v>3703522.38</v>
      </c>
      <c r="N222" s="1">
        <v>0</v>
      </c>
      <c r="O222" s="1">
        <v>0</v>
      </c>
      <c r="P222" s="1">
        <v>0</v>
      </c>
      <c r="Q222" s="1">
        <v>0</v>
      </c>
      <c r="R222" s="1">
        <v>0</v>
      </c>
      <c r="S222" s="1">
        <v>0</v>
      </c>
      <c r="T222" s="1">
        <v>0</v>
      </c>
      <c r="U222" s="1">
        <v>0</v>
      </c>
      <c r="V222" s="1">
        <v>0</v>
      </c>
      <c r="W222" s="1">
        <v>0</v>
      </c>
      <c r="X222" s="1">
        <v>0</v>
      </c>
      <c r="Y222" s="1">
        <v>0</v>
      </c>
    </row>
    <row r="223" spans="1:25" s="4" customFormat="1" ht="15" outlineLevel="2" x14ac:dyDescent="0.25">
      <c r="A223" s="39">
        <f t="shared" si="25"/>
        <v>124</v>
      </c>
      <c r="B223" s="97" t="s">
        <v>145</v>
      </c>
      <c r="C223" s="1">
        <f t="shared" si="24"/>
        <v>3611023.89</v>
      </c>
      <c r="D223" s="1">
        <v>0</v>
      </c>
      <c r="E223" s="1">
        <v>0</v>
      </c>
      <c r="F223" s="1">
        <v>0</v>
      </c>
      <c r="G223" s="1">
        <v>0</v>
      </c>
      <c r="H223" s="1">
        <v>0</v>
      </c>
      <c r="I223" s="1">
        <v>0</v>
      </c>
      <c r="J223" s="74">
        <v>0</v>
      </c>
      <c r="K223" s="1">
        <v>0</v>
      </c>
      <c r="L223" s="1">
        <v>618</v>
      </c>
      <c r="M223" s="1">
        <f>'Форма 4'!F1066</f>
        <v>3611023.89</v>
      </c>
      <c r="N223" s="1">
        <v>0</v>
      </c>
      <c r="O223" s="1">
        <v>0</v>
      </c>
      <c r="P223" s="1">
        <v>0</v>
      </c>
      <c r="Q223" s="1">
        <v>0</v>
      </c>
      <c r="R223" s="1">
        <v>0</v>
      </c>
      <c r="S223" s="1">
        <v>0</v>
      </c>
      <c r="T223" s="1">
        <v>0</v>
      </c>
      <c r="U223" s="1">
        <v>0</v>
      </c>
      <c r="V223" s="1">
        <v>0</v>
      </c>
      <c r="W223" s="1">
        <v>0</v>
      </c>
      <c r="X223" s="1">
        <v>0</v>
      </c>
      <c r="Y223" s="1">
        <v>0</v>
      </c>
    </row>
    <row r="224" spans="1:25" s="4" customFormat="1" ht="15" outlineLevel="2" x14ac:dyDescent="0.25">
      <c r="A224" s="39">
        <f t="shared" si="25"/>
        <v>125</v>
      </c>
      <c r="B224" s="97" t="s">
        <v>710</v>
      </c>
      <c r="C224" s="1">
        <f t="shared" si="24"/>
        <v>9095.5</v>
      </c>
      <c r="D224" s="1">
        <v>0</v>
      </c>
      <c r="E224" s="1">
        <v>0</v>
      </c>
      <c r="F224" s="1">
        <f>'Форма 4'!F1069</f>
        <v>9095.5</v>
      </c>
      <c r="G224" s="1">
        <v>0</v>
      </c>
      <c r="H224" s="1">
        <v>0</v>
      </c>
      <c r="I224" s="1">
        <v>0</v>
      </c>
      <c r="J224" s="74">
        <v>0</v>
      </c>
      <c r="K224" s="1">
        <v>0</v>
      </c>
      <c r="L224" s="1">
        <v>0</v>
      </c>
      <c r="M224" s="1">
        <v>0</v>
      </c>
      <c r="N224" s="1">
        <v>0</v>
      </c>
      <c r="O224" s="1">
        <v>0</v>
      </c>
      <c r="P224" s="1">
        <v>0</v>
      </c>
      <c r="Q224" s="1">
        <v>0</v>
      </c>
      <c r="R224" s="1">
        <v>0</v>
      </c>
      <c r="S224" s="1">
        <v>0</v>
      </c>
      <c r="T224" s="1">
        <v>0</v>
      </c>
      <c r="U224" s="1">
        <v>0</v>
      </c>
      <c r="V224" s="1">
        <v>0</v>
      </c>
      <c r="W224" s="1">
        <v>0</v>
      </c>
      <c r="X224" s="1">
        <v>0</v>
      </c>
      <c r="Y224" s="1">
        <v>0</v>
      </c>
    </row>
    <row r="225" spans="1:25" s="4" customFormat="1" ht="15" outlineLevel="2" x14ac:dyDescent="0.25">
      <c r="A225" s="39">
        <f t="shared" si="25"/>
        <v>126</v>
      </c>
      <c r="B225" s="97" t="s">
        <v>146</v>
      </c>
      <c r="C225" s="1">
        <f t="shared" si="24"/>
        <v>1384860.37</v>
      </c>
      <c r="D225" s="1">
        <f>'Форма 4'!F1073+'Форма 4'!F1074</f>
        <v>241138.52</v>
      </c>
      <c r="E225" s="1">
        <v>0</v>
      </c>
      <c r="F225" s="1">
        <v>0</v>
      </c>
      <c r="G225" s="1">
        <f>'Форма 4'!F1075+'Форма 4'!F1076</f>
        <v>120493.54</v>
      </c>
      <c r="H225" s="1">
        <f>'Форма 4'!F1077+'Форма 4'!F1078</f>
        <v>309629.24</v>
      </c>
      <c r="I225" s="1">
        <v>0</v>
      </c>
      <c r="J225" s="74">
        <v>0</v>
      </c>
      <c r="K225" s="1">
        <v>0</v>
      </c>
      <c r="L225" s="1">
        <v>0</v>
      </c>
      <c r="M225" s="1">
        <v>0</v>
      </c>
      <c r="N225" s="1">
        <v>0</v>
      </c>
      <c r="O225" s="1">
        <v>0</v>
      </c>
      <c r="P225" s="1">
        <v>0</v>
      </c>
      <c r="Q225" s="1">
        <v>0</v>
      </c>
      <c r="R225" s="1">
        <v>0</v>
      </c>
      <c r="S225" s="1">
        <v>0</v>
      </c>
      <c r="T225" s="1">
        <v>0</v>
      </c>
      <c r="U225" s="1">
        <v>0</v>
      </c>
      <c r="V225" s="1">
        <v>0</v>
      </c>
      <c r="W225" s="1">
        <v>0</v>
      </c>
      <c r="X225" s="1">
        <v>0</v>
      </c>
      <c r="Y225" s="1">
        <f>'Форма 4'!F1079+'Форма 4'!F1080</f>
        <v>713599.07</v>
      </c>
    </row>
    <row r="226" spans="1:25" s="4" customFormat="1" ht="15" outlineLevel="2" x14ac:dyDescent="0.25">
      <c r="A226" s="39">
        <f t="shared" si="25"/>
        <v>127</v>
      </c>
      <c r="B226" s="97" t="s">
        <v>147</v>
      </c>
      <c r="C226" s="1">
        <f t="shared" si="24"/>
        <v>1144124.27</v>
      </c>
      <c r="D226" s="1">
        <f>'Форма 4'!F1081</f>
        <v>1144124.27</v>
      </c>
      <c r="E226" s="1">
        <v>0</v>
      </c>
      <c r="F226" s="1">
        <v>0</v>
      </c>
      <c r="G226" s="1">
        <v>0</v>
      </c>
      <c r="H226" s="1">
        <v>0</v>
      </c>
      <c r="I226" s="1">
        <v>0</v>
      </c>
      <c r="J226" s="74">
        <v>0</v>
      </c>
      <c r="K226" s="1">
        <v>0</v>
      </c>
      <c r="L226" s="1">
        <v>0</v>
      </c>
      <c r="M226" s="1">
        <v>0</v>
      </c>
      <c r="N226" s="1">
        <v>0</v>
      </c>
      <c r="O226" s="1">
        <v>0</v>
      </c>
      <c r="P226" s="1">
        <v>0</v>
      </c>
      <c r="Q226" s="1">
        <v>0</v>
      </c>
      <c r="R226" s="1">
        <v>0</v>
      </c>
      <c r="S226" s="1">
        <v>0</v>
      </c>
      <c r="T226" s="1">
        <v>0</v>
      </c>
      <c r="U226" s="1">
        <v>0</v>
      </c>
      <c r="V226" s="1">
        <v>0</v>
      </c>
      <c r="W226" s="1">
        <v>0</v>
      </c>
      <c r="X226" s="1">
        <v>0</v>
      </c>
      <c r="Y226" s="1">
        <v>0</v>
      </c>
    </row>
    <row r="227" spans="1:25" s="4" customFormat="1" ht="15" outlineLevel="2" x14ac:dyDescent="0.25">
      <c r="A227" s="39">
        <f t="shared" si="25"/>
        <v>128</v>
      </c>
      <c r="B227" s="97" t="s">
        <v>711</v>
      </c>
      <c r="C227" s="1">
        <f>D227+E227+F227+G227+H227+I227+K227+M227+O227+Q227+S227+U227+W227+X227+Y227</f>
        <v>40734</v>
      </c>
      <c r="D227" s="1">
        <f>'Форма 4'!F1084</f>
        <v>40734</v>
      </c>
      <c r="E227" s="1">
        <v>0</v>
      </c>
      <c r="F227" s="1">
        <v>0</v>
      </c>
      <c r="G227" s="1">
        <v>0</v>
      </c>
      <c r="H227" s="1">
        <v>0</v>
      </c>
      <c r="I227" s="1">
        <v>0</v>
      </c>
      <c r="J227" s="74">
        <v>0</v>
      </c>
      <c r="K227" s="1">
        <v>0</v>
      </c>
      <c r="L227" s="1">
        <v>0</v>
      </c>
      <c r="M227" s="1">
        <v>0</v>
      </c>
      <c r="N227" s="1">
        <v>0</v>
      </c>
      <c r="O227" s="1">
        <v>0</v>
      </c>
      <c r="P227" s="1">
        <v>0</v>
      </c>
      <c r="Q227" s="1">
        <v>0</v>
      </c>
      <c r="R227" s="1">
        <v>0</v>
      </c>
      <c r="S227" s="1">
        <v>0</v>
      </c>
      <c r="T227" s="1">
        <v>0</v>
      </c>
      <c r="U227" s="1">
        <v>0</v>
      </c>
      <c r="V227" s="1">
        <v>0</v>
      </c>
      <c r="W227" s="1">
        <v>0</v>
      </c>
      <c r="X227" s="1">
        <v>0</v>
      </c>
      <c r="Y227" s="1">
        <v>0</v>
      </c>
    </row>
    <row r="228" spans="1:25" s="4" customFormat="1" ht="15" outlineLevel="2" x14ac:dyDescent="0.25">
      <c r="A228" s="39">
        <f t="shared" si="25"/>
        <v>129</v>
      </c>
      <c r="B228" s="97" t="s">
        <v>712</v>
      </c>
      <c r="C228" s="1">
        <f>D228+E228+F228+G228+H228+I228+K228+M228+O228+Q228+S228+U228+W228+X228+Y228</f>
        <v>163521.60000000001</v>
      </c>
      <c r="D228" s="1">
        <v>0</v>
      </c>
      <c r="E228" s="1">
        <f>'Форма 4'!F1088+'Форма 4'!F1089</f>
        <v>45835.6</v>
      </c>
      <c r="F228" s="1">
        <v>0</v>
      </c>
      <c r="G228" s="1">
        <f>'Форма 4'!F1092+'Форма 4'!F1093</f>
        <v>14865.6</v>
      </c>
      <c r="H228" s="1">
        <f>'Форма 4'!F1090+'Форма 4'!F1091</f>
        <v>13626.8</v>
      </c>
      <c r="I228" s="1">
        <v>0</v>
      </c>
      <c r="J228" s="74">
        <v>0</v>
      </c>
      <c r="K228" s="1">
        <v>0</v>
      </c>
      <c r="L228" s="1">
        <v>0</v>
      </c>
      <c r="M228" s="1">
        <v>0</v>
      </c>
      <c r="N228" s="1">
        <v>0</v>
      </c>
      <c r="O228" s="1">
        <v>0</v>
      </c>
      <c r="P228" s="1">
        <v>0</v>
      </c>
      <c r="Q228" s="1">
        <v>0</v>
      </c>
      <c r="R228" s="1">
        <v>0</v>
      </c>
      <c r="S228" s="1">
        <v>0</v>
      </c>
      <c r="T228" s="1">
        <v>0</v>
      </c>
      <c r="U228" s="1">
        <v>0</v>
      </c>
      <c r="V228" s="1">
        <v>0</v>
      </c>
      <c r="W228" s="1">
        <v>0</v>
      </c>
      <c r="X228" s="1">
        <v>0</v>
      </c>
      <c r="Y228" s="1">
        <f>'Форма 4'!F1094+'Форма 4'!F1095</f>
        <v>89193.600000000006</v>
      </c>
    </row>
    <row r="229" spans="1:25" s="4" customFormat="1" ht="15" outlineLevel="2" x14ac:dyDescent="0.25">
      <c r="A229" s="39">
        <f t="shared" si="25"/>
        <v>130</v>
      </c>
      <c r="B229" s="97" t="s">
        <v>148</v>
      </c>
      <c r="C229" s="1">
        <f t="shared" si="24"/>
        <v>3723547.27</v>
      </c>
      <c r="D229" s="1">
        <v>0</v>
      </c>
      <c r="E229" s="1">
        <v>0</v>
      </c>
      <c r="F229" s="1">
        <v>0</v>
      </c>
      <c r="G229" s="1">
        <v>0</v>
      </c>
      <c r="H229" s="1">
        <v>0</v>
      </c>
      <c r="I229" s="1">
        <v>0</v>
      </c>
      <c r="J229" s="74">
        <v>0</v>
      </c>
      <c r="K229" s="1">
        <v>0</v>
      </c>
      <c r="L229" s="1">
        <v>600</v>
      </c>
      <c r="M229" s="1">
        <f>'Форма 4'!F1096</f>
        <v>3723547.27</v>
      </c>
      <c r="N229" s="1">
        <v>0</v>
      </c>
      <c r="O229" s="1">
        <v>0</v>
      </c>
      <c r="P229" s="1">
        <v>0</v>
      </c>
      <c r="Q229" s="1">
        <v>0</v>
      </c>
      <c r="R229" s="1">
        <v>0</v>
      </c>
      <c r="S229" s="1">
        <v>0</v>
      </c>
      <c r="T229" s="1">
        <v>0</v>
      </c>
      <c r="U229" s="1">
        <v>0</v>
      </c>
      <c r="V229" s="1">
        <v>0</v>
      </c>
      <c r="W229" s="1">
        <v>0</v>
      </c>
      <c r="X229" s="1">
        <v>0</v>
      </c>
      <c r="Y229" s="1">
        <v>0</v>
      </c>
    </row>
    <row r="230" spans="1:25" s="4" customFormat="1" ht="15" outlineLevel="2" x14ac:dyDescent="0.25">
      <c r="A230" s="39">
        <f t="shared" si="25"/>
        <v>131</v>
      </c>
      <c r="B230" s="97" t="s">
        <v>713</v>
      </c>
      <c r="C230" s="1">
        <f t="shared" si="24"/>
        <v>6838035.7000000002</v>
      </c>
      <c r="D230" s="1">
        <v>0</v>
      </c>
      <c r="E230" s="1">
        <v>0</v>
      </c>
      <c r="F230" s="1">
        <v>0</v>
      </c>
      <c r="G230" s="1">
        <v>0</v>
      </c>
      <c r="H230" s="1">
        <v>0</v>
      </c>
      <c r="I230" s="1">
        <v>0</v>
      </c>
      <c r="J230" s="74">
        <v>0</v>
      </c>
      <c r="K230" s="1">
        <v>0</v>
      </c>
      <c r="L230" s="1">
        <v>420</v>
      </c>
      <c r="M230" s="1">
        <f>'Форма 4'!F1099</f>
        <v>6838035.7000000002</v>
      </c>
      <c r="N230" s="1">
        <v>0</v>
      </c>
      <c r="O230" s="1">
        <v>0</v>
      </c>
      <c r="P230" s="1">
        <v>0</v>
      </c>
      <c r="Q230" s="1">
        <v>0</v>
      </c>
      <c r="R230" s="1">
        <v>0</v>
      </c>
      <c r="S230" s="1">
        <v>0</v>
      </c>
      <c r="T230" s="1">
        <v>0</v>
      </c>
      <c r="U230" s="1">
        <v>0</v>
      </c>
      <c r="V230" s="1">
        <v>0</v>
      </c>
      <c r="W230" s="1">
        <v>0</v>
      </c>
      <c r="X230" s="1">
        <v>0</v>
      </c>
      <c r="Y230" s="1">
        <v>0</v>
      </c>
    </row>
    <row r="231" spans="1:25" s="4" customFormat="1" ht="15" outlineLevel="2" x14ac:dyDescent="0.25">
      <c r="A231" s="39">
        <f t="shared" si="25"/>
        <v>132</v>
      </c>
      <c r="B231" s="97" t="s">
        <v>714</v>
      </c>
      <c r="C231" s="1">
        <f>D231+E231+F231+G231+H231+I231+K231+M231+O231+Q231+S231+U231+W231+X231+Y231</f>
        <v>224376.8</v>
      </c>
      <c r="D231" s="1">
        <v>0</v>
      </c>
      <c r="E231" s="1">
        <v>0</v>
      </c>
      <c r="F231" s="1">
        <v>0</v>
      </c>
      <c r="G231" s="1">
        <v>0</v>
      </c>
      <c r="H231" s="1">
        <v>0</v>
      </c>
      <c r="I231" s="1">
        <v>0</v>
      </c>
      <c r="J231" s="74">
        <v>0</v>
      </c>
      <c r="K231" s="1">
        <v>0</v>
      </c>
      <c r="L231" s="1">
        <v>948</v>
      </c>
      <c r="M231" s="1">
        <f>'Форма 4'!F1104</f>
        <v>224376.8</v>
      </c>
      <c r="N231" s="1">
        <v>0</v>
      </c>
      <c r="O231" s="1">
        <v>0</v>
      </c>
      <c r="P231" s="1">
        <v>0</v>
      </c>
      <c r="Q231" s="1">
        <v>0</v>
      </c>
      <c r="R231" s="1">
        <v>0</v>
      </c>
      <c r="S231" s="1">
        <v>0</v>
      </c>
      <c r="T231" s="1">
        <v>0</v>
      </c>
      <c r="U231" s="1">
        <v>0</v>
      </c>
      <c r="V231" s="1">
        <v>0</v>
      </c>
      <c r="W231" s="1">
        <v>0</v>
      </c>
      <c r="X231" s="1">
        <v>0</v>
      </c>
      <c r="Y231" s="1">
        <v>0</v>
      </c>
    </row>
    <row r="232" spans="1:25" s="4" customFormat="1" ht="15" outlineLevel="2" x14ac:dyDescent="0.25">
      <c r="A232" s="39">
        <f t="shared" si="25"/>
        <v>133</v>
      </c>
      <c r="B232" s="97" t="s">
        <v>149</v>
      </c>
      <c r="C232" s="1">
        <f t="shared" si="24"/>
        <v>2485147.98</v>
      </c>
      <c r="D232" s="1">
        <v>0</v>
      </c>
      <c r="E232" s="1">
        <f>'Форма 4'!F1115+'Форма 4'!F1116</f>
        <v>792295.49</v>
      </c>
      <c r="F232" s="1">
        <v>0</v>
      </c>
      <c r="G232" s="1">
        <f>'Форма 4'!F1109+'Форма 4'!F1110</f>
        <v>450756.21</v>
      </c>
      <c r="H232" s="1">
        <f>'Форма 4'!F1111+'Форма 4'!F1112</f>
        <v>743844.29</v>
      </c>
      <c r="I232" s="1">
        <f>'Форма 4'!F1113+'Форма 4'!F1114</f>
        <v>498251.99</v>
      </c>
      <c r="J232" s="74">
        <v>0</v>
      </c>
      <c r="K232" s="1">
        <v>0</v>
      </c>
      <c r="L232" s="1">
        <v>0</v>
      </c>
      <c r="M232" s="1">
        <v>0</v>
      </c>
      <c r="N232" s="1">
        <v>0</v>
      </c>
      <c r="O232" s="1">
        <v>0</v>
      </c>
      <c r="P232" s="1">
        <v>0</v>
      </c>
      <c r="Q232" s="1">
        <v>0</v>
      </c>
      <c r="R232" s="1">
        <v>0</v>
      </c>
      <c r="S232" s="1">
        <v>0</v>
      </c>
      <c r="T232" s="1">
        <v>0</v>
      </c>
      <c r="U232" s="1">
        <v>0</v>
      </c>
      <c r="V232" s="1">
        <v>0</v>
      </c>
      <c r="W232" s="1">
        <v>0</v>
      </c>
      <c r="X232" s="1">
        <v>0</v>
      </c>
      <c r="Y232" s="1">
        <v>0</v>
      </c>
    </row>
    <row r="233" spans="1:25" s="4" customFormat="1" ht="15" outlineLevel="2" x14ac:dyDescent="0.25">
      <c r="A233" s="39">
        <f t="shared" si="25"/>
        <v>134</v>
      </c>
      <c r="B233" s="97" t="s">
        <v>150</v>
      </c>
      <c r="C233" s="1">
        <f t="shared" si="24"/>
        <v>7441013.7199999997</v>
      </c>
      <c r="D233" s="1">
        <v>0</v>
      </c>
      <c r="E233" s="1">
        <v>0</v>
      </c>
      <c r="F233" s="1">
        <v>0</v>
      </c>
      <c r="G233" s="1">
        <v>0</v>
      </c>
      <c r="H233" s="1">
        <v>0</v>
      </c>
      <c r="I233" s="1">
        <v>0</v>
      </c>
      <c r="J233" s="74">
        <v>0</v>
      </c>
      <c r="K233" s="1">
        <v>0</v>
      </c>
      <c r="L233" s="1">
        <v>1650</v>
      </c>
      <c r="M233" s="1">
        <f>'Форма 4'!F1117</f>
        <v>7441013.7199999997</v>
      </c>
      <c r="N233" s="1">
        <v>0</v>
      </c>
      <c r="O233" s="1">
        <v>0</v>
      </c>
      <c r="P233" s="1">
        <v>0</v>
      </c>
      <c r="Q233" s="1">
        <v>0</v>
      </c>
      <c r="R233" s="1">
        <v>0</v>
      </c>
      <c r="S233" s="1">
        <v>0</v>
      </c>
      <c r="T233" s="1">
        <v>0</v>
      </c>
      <c r="U233" s="1">
        <v>0</v>
      </c>
      <c r="V233" s="1">
        <v>0</v>
      </c>
      <c r="W233" s="1">
        <v>0</v>
      </c>
      <c r="X233" s="1">
        <v>0</v>
      </c>
      <c r="Y233" s="1">
        <v>0</v>
      </c>
    </row>
    <row r="234" spans="1:25" s="4" customFormat="1" ht="15" outlineLevel="2" x14ac:dyDescent="0.25">
      <c r="A234" s="39">
        <f t="shared" si="25"/>
        <v>135</v>
      </c>
      <c r="B234" s="97" t="s">
        <v>151</v>
      </c>
      <c r="C234" s="1">
        <f t="shared" si="24"/>
        <v>3381930.02</v>
      </c>
      <c r="D234" s="1">
        <v>0</v>
      </c>
      <c r="E234" s="1">
        <v>0</v>
      </c>
      <c r="F234" s="1">
        <v>0</v>
      </c>
      <c r="G234" s="1">
        <v>0</v>
      </c>
      <c r="H234" s="1">
        <v>0</v>
      </c>
      <c r="I234" s="1">
        <v>0</v>
      </c>
      <c r="J234" s="74">
        <v>0</v>
      </c>
      <c r="K234" s="1">
        <v>0</v>
      </c>
      <c r="L234" s="1">
        <v>565.79999999999995</v>
      </c>
      <c r="M234" s="1">
        <f>'Форма 4'!F1120</f>
        <v>3381930.02</v>
      </c>
      <c r="N234" s="1">
        <v>0</v>
      </c>
      <c r="O234" s="1">
        <v>0</v>
      </c>
      <c r="P234" s="1">
        <v>0</v>
      </c>
      <c r="Q234" s="1">
        <v>0</v>
      </c>
      <c r="R234" s="1">
        <v>0</v>
      </c>
      <c r="S234" s="1">
        <v>0</v>
      </c>
      <c r="T234" s="1">
        <v>0</v>
      </c>
      <c r="U234" s="1">
        <v>0</v>
      </c>
      <c r="V234" s="1">
        <v>0</v>
      </c>
      <c r="W234" s="1">
        <v>0</v>
      </c>
      <c r="X234" s="1">
        <v>0</v>
      </c>
      <c r="Y234" s="1">
        <v>0</v>
      </c>
    </row>
    <row r="235" spans="1:25" s="4" customFormat="1" ht="15" outlineLevel="2" x14ac:dyDescent="0.25">
      <c r="A235" s="39">
        <f t="shared" si="25"/>
        <v>136</v>
      </c>
      <c r="B235" s="97" t="s">
        <v>152</v>
      </c>
      <c r="C235" s="1">
        <f t="shared" si="24"/>
        <v>3482901.22</v>
      </c>
      <c r="D235" s="1">
        <v>0</v>
      </c>
      <c r="E235" s="1">
        <v>0</v>
      </c>
      <c r="F235" s="1">
        <v>0</v>
      </c>
      <c r="G235" s="1">
        <v>0</v>
      </c>
      <c r="H235" s="1">
        <v>0</v>
      </c>
      <c r="I235" s="1">
        <v>0</v>
      </c>
      <c r="J235" s="74">
        <v>0</v>
      </c>
      <c r="K235" s="1">
        <v>0</v>
      </c>
      <c r="L235" s="1">
        <v>586</v>
      </c>
      <c r="M235" s="1">
        <f>'Форма 4'!F1123</f>
        <v>3482901.22</v>
      </c>
      <c r="N235" s="1">
        <v>0</v>
      </c>
      <c r="O235" s="1">
        <v>0</v>
      </c>
      <c r="P235" s="1">
        <v>0</v>
      </c>
      <c r="Q235" s="1">
        <v>0</v>
      </c>
      <c r="R235" s="1">
        <v>0</v>
      </c>
      <c r="S235" s="1">
        <v>0</v>
      </c>
      <c r="T235" s="1">
        <v>0</v>
      </c>
      <c r="U235" s="1">
        <v>0</v>
      </c>
      <c r="V235" s="1">
        <v>0</v>
      </c>
      <c r="W235" s="1">
        <v>0</v>
      </c>
      <c r="X235" s="1">
        <v>0</v>
      </c>
      <c r="Y235" s="1">
        <v>0</v>
      </c>
    </row>
    <row r="236" spans="1:25" s="4" customFormat="1" ht="15" outlineLevel="2" x14ac:dyDescent="0.25">
      <c r="A236" s="39">
        <f t="shared" si="25"/>
        <v>137</v>
      </c>
      <c r="B236" s="97" t="s">
        <v>153</v>
      </c>
      <c r="C236" s="1">
        <f t="shared" si="24"/>
        <v>2444270.0699999998</v>
      </c>
      <c r="D236" s="1">
        <v>0</v>
      </c>
      <c r="E236" s="1">
        <v>0</v>
      </c>
      <c r="F236" s="1">
        <v>0</v>
      </c>
      <c r="G236" s="1">
        <v>0</v>
      </c>
      <c r="H236" s="1">
        <v>0</v>
      </c>
      <c r="I236" s="1">
        <v>0</v>
      </c>
      <c r="J236" s="74">
        <v>0</v>
      </c>
      <c r="K236" s="1">
        <v>0</v>
      </c>
      <c r="L236" s="1">
        <v>584</v>
      </c>
      <c r="M236" s="1">
        <f>'Форма 4'!F1126</f>
        <v>2444270.0699999998</v>
      </c>
      <c r="N236" s="1">
        <v>0</v>
      </c>
      <c r="O236" s="1">
        <v>0</v>
      </c>
      <c r="P236" s="1">
        <v>0</v>
      </c>
      <c r="Q236" s="1">
        <v>0</v>
      </c>
      <c r="R236" s="1">
        <v>0</v>
      </c>
      <c r="S236" s="1">
        <v>0</v>
      </c>
      <c r="T236" s="1">
        <v>0</v>
      </c>
      <c r="U236" s="1">
        <v>0</v>
      </c>
      <c r="V236" s="1">
        <v>0</v>
      </c>
      <c r="W236" s="1">
        <v>0</v>
      </c>
      <c r="X236" s="1">
        <v>0</v>
      </c>
      <c r="Y236" s="1">
        <v>0</v>
      </c>
    </row>
    <row r="237" spans="1:25" s="4" customFormat="1" ht="15" outlineLevel="2" x14ac:dyDescent="0.25">
      <c r="A237" s="39">
        <f t="shared" si="25"/>
        <v>138</v>
      </c>
      <c r="B237" s="97" t="s">
        <v>154</v>
      </c>
      <c r="C237" s="1">
        <f t="shared" si="24"/>
        <v>2244824.04</v>
      </c>
      <c r="D237" s="1">
        <v>0</v>
      </c>
      <c r="E237" s="1">
        <v>0</v>
      </c>
      <c r="F237" s="1">
        <v>0</v>
      </c>
      <c r="G237" s="1">
        <v>0</v>
      </c>
      <c r="H237" s="1">
        <v>0</v>
      </c>
      <c r="I237" s="1">
        <v>0</v>
      </c>
      <c r="J237" s="74">
        <v>0</v>
      </c>
      <c r="K237" s="1">
        <v>0</v>
      </c>
      <c r="L237" s="1">
        <v>600</v>
      </c>
      <c r="M237" s="1">
        <f>'Форма 4'!F1129</f>
        <v>2244824.04</v>
      </c>
      <c r="N237" s="1">
        <v>0</v>
      </c>
      <c r="O237" s="1">
        <v>0</v>
      </c>
      <c r="P237" s="1">
        <v>0</v>
      </c>
      <c r="Q237" s="1">
        <v>0</v>
      </c>
      <c r="R237" s="1">
        <v>0</v>
      </c>
      <c r="S237" s="1">
        <v>0</v>
      </c>
      <c r="T237" s="1">
        <v>0</v>
      </c>
      <c r="U237" s="1">
        <v>0</v>
      </c>
      <c r="V237" s="1">
        <v>0</v>
      </c>
      <c r="W237" s="1">
        <v>0</v>
      </c>
      <c r="X237" s="1">
        <v>0</v>
      </c>
      <c r="Y237" s="1">
        <v>0</v>
      </c>
    </row>
    <row r="238" spans="1:25" s="4" customFormat="1" ht="15" outlineLevel="2" x14ac:dyDescent="0.25">
      <c r="A238" s="39">
        <f t="shared" si="25"/>
        <v>139</v>
      </c>
      <c r="B238" s="97" t="s">
        <v>155</v>
      </c>
      <c r="C238" s="1">
        <f t="shared" si="24"/>
        <v>2439910.71</v>
      </c>
      <c r="D238" s="1">
        <v>0</v>
      </c>
      <c r="E238" s="1">
        <v>0</v>
      </c>
      <c r="F238" s="1">
        <v>0</v>
      </c>
      <c r="G238" s="1">
        <v>0</v>
      </c>
      <c r="H238" s="1">
        <v>0</v>
      </c>
      <c r="I238" s="1">
        <v>0</v>
      </c>
      <c r="J238" s="74">
        <v>0</v>
      </c>
      <c r="K238" s="1">
        <v>0</v>
      </c>
      <c r="L238" s="1">
        <v>600</v>
      </c>
      <c r="M238" s="1">
        <f>'Форма 4'!F1132</f>
        <v>2439910.71</v>
      </c>
      <c r="N238" s="1">
        <v>0</v>
      </c>
      <c r="O238" s="1">
        <v>0</v>
      </c>
      <c r="P238" s="1">
        <v>0</v>
      </c>
      <c r="Q238" s="1">
        <v>0</v>
      </c>
      <c r="R238" s="1">
        <v>0</v>
      </c>
      <c r="S238" s="1">
        <v>0</v>
      </c>
      <c r="T238" s="1">
        <v>0</v>
      </c>
      <c r="U238" s="1">
        <v>0</v>
      </c>
      <c r="V238" s="1">
        <v>0</v>
      </c>
      <c r="W238" s="1">
        <v>0</v>
      </c>
      <c r="X238" s="1">
        <v>0</v>
      </c>
      <c r="Y238" s="1">
        <v>0</v>
      </c>
    </row>
    <row r="239" spans="1:25" s="4" customFormat="1" ht="15" outlineLevel="2" x14ac:dyDescent="0.25">
      <c r="A239" s="39">
        <f t="shared" si="25"/>
        <v>140</v>
      </c>
      <c r="B239" s="97" t="s">
        <v>156</v>
      </c>
      <c r="C239" s="1">
        <f t="shared" si="24"/>
        <v>2296736.65</v>
      </c>
      <c r="D239" s="1">
        <v>0</v>
      </c>
      <c r="E239" s="1">
        <v>0</v>
      </c>
      <c r="F239" s="1">
        <v>0</v>
      </c>
      <c r="G239" s="1">
        <v>0</v>
      </c>
      <c r="H239" s="1">
        <v>0</v>
      </c>
      <c r="I239" s="1">
        <v>0</v>
      </c>
      <c r="J239" s="74">
        <v>0</v>
      </c>
      <c r="K239" s="1">
        <v>0</v>
      </c>
      <c r="L239" s="1">
        <v>600</v>
      </c>
      <c r="M239" s="1">
        <f>'Форма 4'!F1135</f>
        <v>2296736.65</v>
      </c>
      <c r="N239" s="1">
        <v>0</v>
      </c>
      <c r="O239" s="1">
        <v>0</v>
      </c>
      <c r="P239" s="1">
        <v>0</v>
      </c>
      <c r="Q239" s="1">
        <v>0</v>
      </c>
      <c r="R239" s="1">
        <v>0</v>
      </c>
      <c r="S239" s="1">
        <v>0</v>
      </c>
      <c r="T239" s="1">
        <v>0</v>
      </c>
      <c r="U239" s="1">
        <v>0</v>
      </c>
      <c r="V239" s="1">
        <v>0</v>
      </c>
      <c r="W239" s="1">
        <v>0</v>
      </c>
      <c r="X239" s="1">
        <v>0</v>
      </c>
      <c r="Y239" s="1">
        <v>0</v>
      </c>
    </row>
    <row r="240" spans="1:25" s="4" customFormat="1" ht="15" outlineLevel="2" x14ac:dyDescent="0.25">
      <c r="A240" s="39">
        <f t="shared" si="25"/>
        <v>141</v>
      </c>
      <c r="B240" s="97" t="s">
        <v>392</v>
      </c>
      <c r="C240" s="1">
        <f t="shared" si="24"/>
        <v>3060128.41</v>
      </c>
      <c r="D240" s="1">
        <v>0</v>
      </c>
      <c r="E240" s="1">
        <v>0</v>
      </c>
      <c r="F240" s="1">
        <v>0</v>
      </c>
      <c r="G240" s="1">
        <v>0</v>
      </c>
      <c r="H240" s="1">
        <v>0</v>
      </c>
      <c r="I240" s="1">
        <v>0</v>
      </c>
      <c r="J240" s="74">
        <v>0</v>
      </c>
      <c r="K240" s="1">
        <v>0</v>
      </c>
      <c r="L240" s="1">
        <v>648.44000000000005</v>
      </c>
      <c r="M240" s="1">
        <f>'Форма 4'!F1138</f>
        <v>3060128.41</v>
      </c>
      <c r="N240" s="1">
        <v>0</v>
      </c>
      <c r="O240" s="1">
        <v>0</v>
      </c>
      <c r="P240" s="1">
        <v>0</v>
      </c>
      <c r="Q240" s="1">
        <v>0</v>
      </c>
      <c r="R240" s="1">
        <v>0</v>
      </c>
      <c r="S240" s="1">
        <v>0</v>
      </c>
      <c r="T240" s="1">
        <v>0</v>
      </c>
      <c r="U240" s="1">
        <v>0</v>
      </c>
      <c r="V240" s="1">
        <v>0</v>
      </c>
      <c r="W240" s="1">
        <v>0</v>
      </c>
      <c r="X240" s="1">
        <v>0</v>
      </c>
      <c r="Y240" s="1">
        <v>0</v>
      </c>
    </row>
    <row r="241" spans="1:25" s="4" customFormat="1" ht="15" outlineLevel="2" x14ac:dyDescent="0.25">
      <c r="A241" s="39">
        <f>A240+1</f>
        <v>142</v>
      </c>
      <c r="B241" s="97" t="s">
        <v>826</v>
      </c>
      <c r="C241" s="1">
        <f>D241+E241+F241+G241+H241+I241+K241+M241+O241+Q241+S241+U241+W241+X241+Y241</f>
        <v>1747806.14</v>
      </c>
      <c r="D241" s="1">
        <v>0</v>
      </c>
      <c r="E241" s="1">
        <v>0</v>
      </c>
      <c r="F241" s="1">
        <v>0</v>
      </c>
      <c r="G241" s="1">
        <v>0</v>
      </c>
      <c r="H241" s="1">
        <v>0</v>
      </c>
      <c r="I241" s="1">
        <v>0</v>
      </c>
      <c r="J241" s="74">
        <v>1</v>
      </c>
      <c r="K241" s="1">
        <f>'Форма 4'!F1141</f>
        <v>1747806.14</v>
      </c>
      <c r="L241" s="1">
        <v>0</v>
      </c>
      <c r="M241" s="1">
        <v>0</v>
      </c>
      <c r="N241" s="1">
        <v>0</v>
      </c>
      <c r="O241" s="1">
        <v>0</v>
      </c>
      <c r="P241" s="1">
        <v>0</v>
      </c>
      <c r="Q241" s="1">
        <v>0</v>
      </c>
      <c r="R241" s="1">
        <v>0</v>
      </c>
      <c r="S241" s="1">
        <v>0</v>
      </c>
      <c r="T241" s="1">
        <v>0</v>
      </c>
      <c r="U241" s="1">
        <v>0</v>
      </c>
      <c r="V241" s="1">
        <v>0</v>
      </c>
      <c r="W241" s="1">
        <v>0</v>
      </c>
      <c r="X241" s="1">
        <v>0</v>
      </c>
      <c r="Y241" s="1">
        <v>0</v>
      </c>
    </row>
    <row r="242" spans="1:25" s="4" customFormat="1" ht="15" outlineLevel="2" x14ac:dyDescent="0.25">
      <c r="A242" s="39">
        <f>A241+1</f>
        <v>143</v>
      </c>
      <c r="B242" s="97" t="s">
        <v>157</v>
      </c>
      <c r="C242" s="1">
        <f t="shared" si="24"/>
        <v>5058114.8099999996</v>
      </c>
      <c r="D242" s="1">
        <v>0</v>
      </c>
      <c r="E242" s="1">
        <v>0</v>
      </c>
      <c r="F242" s="1">
        <v>0</v>
      </c>
      <c r="G242" s="1">
        <v>0</v>
      </c>
      <c r="H242" s="1">
        <v>0</v>
      </c>
      <c r="I242" s="1">
        <v>0</v>
      </c>
      <c r="J242" s="74">
        <v>0</v>
      </c>
      <c r="K242" s="1">
        <v>0</v>
      </c>
      <c r="L242" s="1">
        <v>1192</v>
      </c>
      <c r="M242" s="1">
        <f>'Форма 4'!F1145</f>
        <v>5058114.8099999996</v>
      </c>
      <c r="N242" s="1">
        <v>0</v>
      </c>
      <c r="O242" s="1">
        <v>0</v>
      </c>
      <c r="P242" s="1">
        <v>0</v>
      </c>
      <c r="Q242" s="1">
        <v>0</v>
      </c>
      <c r="R242" s="1">
        <v>0</v>
      </c>
      <c r="S242" s="1">
        <v>0</v>
      </c>
      <c r="T242" s="1">
        <v>0</v>
      </c>
      <c r="U242" s="1">
        <v>0</v>
      </c>
      <c r="V242" s="1">
        <v>0</v>
      </c>
      <c r="W242" s="1">
        <v>0</v>
      </c>
      <c r="X242" s="1">
        <v>0</v>
      </c>
      <c r="Y242" s="1">
        <v>0</v>
      </c>
    </row>
    <row r="243" spans="1:25" s="4" customFormat="1" ht="15" outlineLevel="2" x14ac:dyDescent="0.25">
      <c r="A243" s="39">
        <f>A242+1</f>
        <v>144</v>
      </c>
      <c r="B243" s="97" t="s">
        <v>736</v>
      </c>
      <c r="C243" s="1">
        <f>D243+E243+F243+G243+H243+I243+K243+M243+O243+Q243+S243+U243+W243+X243+Y243</f>
        <v>5236176</v>
      </c>
      <c r="D243" s="1">
        <v>0</v>
      </c>
      <c r="E243" s="1">
        <v>0</v>
      </c>
      <c r="F243" s="1">
        <v>0</v>
      </c>
      <c r="G243" s="1">
        <v>0</v>
      </c>
      <c r="H243" s="1">
        <v>0</v>
      </c>
      <c r="I243" s="1">
        <v>0</v>
      </c>
      <c r="J243" s="74">
        <v>3</v>
      </c>
      <c r="K243" s="1">
        <f>'Форма 4'!F1148</f>
        <v>5236176</v>
      </c>
      <c r="L243" s="1">
        <v>0</v>
      </c>
      <c r="M243" s="1">
        <v>0</v>
      </c>
      <c r="N243" s="1">
        <v>0</v>
      </c>
      <c r="O243" s="1">
        <v>0</v>
      </c>
      <c r="P243" s="1">
        <v>0</v>
      </c>
      <c r="Q243" s="1">
        <v>0</v>
      </c>
      <c r="R243" s="1">
        <v>0</v>
      </c>
      <c r="S243" s="1">
        <v>0</v>
      </c>
      <c r="T243" s="1">
        <v>0</v>
      </c>
      <c r="U243" s="1">
        <v>0</v>
      </c>
      <c r="V243" s="1">
        <v>0</v>
      </c>
      <c r="W243" s="1">
        <v>0</v>
      </c>
      <c r="X243" s="1">
        <v>0</v>
      </c>
      <c r="Y243" s="1">
        <v>0</v>
      </c>
    </row>
    <row r="244" spans="1:25" s="4" customFormat="1" ht="15" outlineLevel="2" x14ac:dyDescent="0.25">
      <c r="A244" s="39">
        <f>A243+1</f>
        <v>145</v>
      </c>
      <c r="B244" s="97" t="s">
        <v>158</v>
      </c>
      <c r="C244" s="1">
        <f t="shared" si="24"/>
        <v>2898530.05</v>
      </c>
      <c r="D244" s="1">
        <v>0</v>
      </c>
      <c r="E244" s="1">
        <v>0</v>
      </c>
      <c r="F244" s="1">
        <v>0</v>
      </c>
      <c r="G244" s="1">
        <v>0</v>
      </c>
      <c r="H244" s="1">
        <v>0</v>
      </c>
      <c r="I244" s="1">
        <v>0</v>
      </c>
      <c r="J244" s="74">
        <v>0</v>
      </c>
      <c r="K244" s="1">
        <v>0</v>
      </c>
      <c r="L244" s="1">
        <v>695</v>
      </c>
      <c r="M244" s="1">
        <f>'Форма 4'!F1155</f>
        <v>2898530.05</v>
      </c>
      <c r="N244" s="1">
        <v>0</v>
      </c>
      <c r="O244" s="1">
        <v>0</v>
      </c>
      <c r="P244" s="1">
        <v>0</v>
      </c>
      <c r="Q244" s="1">
        <v>0</v>
      </c>
      <c r="R244" s="1">
        <v>0</v>
      </c>
      <c r="S244" s="1">
        <v>0</v>
      </c>
      <c r="T244" s="1">
        <v>0</v>
      </c>
      <c r="U244" s="1">
        <v>0</v>
      </c>
      <c r="V244" s="1">
        <v>0</v>
      </c>
      <c r="W244" s="1">
        <v>0</v>
      </c>
      <c r="X244" s="1">
        <v>0</v>
      </c>
      <c r="Y244" s="1">
        <v>0</v>
      </c>
    </row>
    <row r="245" spans="1:25" s="4" customFormat="1" ht="15" outlineLevel="2" x14ac:dyDescent="0.25">
      <c r="A245" s="39">
        <f t="shared" si="25"/>
        <v>146</v>
      </c>
      <c r="B245" s="97" t="s">
        <v>159</v>
      </c>
      <c r="C245" s="1">
        <f t="shared" si="24"/>
        <v>3108442.53</v>
      </c>
      <c r="D245" s="1">
        <v>0</v>
      </c>
      <c r="E245" s="1">
        <v>0</v>
      </c>
      <c r="F245" s="1">
        <v>0</v>
      </c>
      <c r="G245" s="1">
        <v>0</v>
      </c>
      <c r="H245" s="1">
        <v>0</v>
      </c>
      <c r="I245" s="1">
        <v>0</v>
      </c>
      <c r="J245" s="74">
        <v>0</v>
      </c>
      <c r="K245" s="1">
        <v>0</v>
      </c>
      <c r="L245" s="1">
        <v>254</v>
      </c>
      <c r="M245" s="1">
        <f>'Форма 4'!F1160</f>
        <v>3108442.53</v>
      </c>
      <c r="N245" s="1">
        <v>0</v>
      </c>
      <c r="O245" s="1">
        <v>0</v>
      </c>
      <c r="P245" s="1">
        <v>0</v>
      </c>
      <c r="Q245" s="1">
        <v>0</v>
      </c>
      <c r="R245" s="1">
        <v>0</v>
      </c>
      <c r="S245" s="1">
        <v>0</v>
      </c>
      <c r="T245" s="1">
        <v>0</v>
      </c>
      <c r="U245" s="1">
        <v>0</v>
      </c>
      <c r="V245" s="1">
        <v>0</v>
      </c>
      <c r="W245" s="1">
        <v>0</v>
      </c>
      <c r="X245" s="1">
        <v>0</v>
      </c>
      <c r="Y245" s="1">
        <v>0</v>
      </c>
    </row>
    <row r="246" spans="1:25" s="4" customFormat="1" ht="15" outlineLevel="2" x14ac:dyDescent="0.25">
      <c r="A246" s="39">
        <f t="shared" si="25"/>
        <v>147</v>
      </c>
      <c r="B246" s="97" t="s">
        <v>715</v>
      </c>
      <c r="C246" s="1">
        <f t="shared" si="24"/>
        <v>68628.899999999994</v>
      </c>
      <c r="D246" s="1">
        <v>0</v>
      </c>
      <c r="E246" s="1">
        <v>0</v>
      </c>
      <c r="F246" s="1">
        <v>0</v>
      </c>
      <c r="G246" s="1">
        <v>0</v>
      </c>
      <c r="H246" s="1">
        <v>0</v>
      </c>
      <c r="I246" s="1">
        <v>0</v>
      </c>
      <c r="J246" s="74">
        <v>0</v>
      </c>
      <c r="K246" s="1">
        <v>0</v>
      </c>
      <c r="L246" s="1">
        <v>120</v>
      </c>
      <c r="M246" s="1">
        <f>'Форма 4'!F1163</f>
        <v>68628.899999999994</v>
      </c>
      <c r="N246" s="1">
        <v>0</v>
      </c>
      <c r="O246" s="1">
        <v>0</v>
      </c>
      <c r="P246" s="1">
        <v>0</v>
      </c>
      <c r="Q246" s="1">
        <v>0</v>
      </c>
      <c r="R246" s="1">
        <v>0</v>
      </c>
      <c r="S246" s="1">
        <v>0</v>
      </c>
      <c r="T246" s="1">
        <v>0</v>
      </c>
      <c r="U246" s="1">
        <v>0</v>
      </c>
      <c r="V246" s="1">
        <v>0</v>
      </c>
      <c r="W246" s="1">
        <v>0</v>
      </c>
      <c r="X246" s="1">
        <v>0</v>
      </c>
      <c r="Y246" s="1">
        <v>0</v>
      </c>
    </row>
    <row r="247" spans="1:25" s="4" customFormat="1" ht="15" outlineLevel="2" x14ac:dyDescent="0.25">
      <c r="A247" s="39">
        <f t="shared" si="25"/>
        <v>148</v>
      </c>
      <c r="B247" s="97" t="s">
        <v>716</v>
      </c>
      <c r="C247" s="1">
        <f>D247+E247+F247+G247+H247+I247+K247+M247+O247+Q247+S247+U247+W247+X247+Y247</f>
        <v>52684.5</v>
      </c>
      <c r="D247" s="1">
        <v>0</v>
      </c>
      <c r="E247" s="1">
        <v>0</v>
      </c>
      <c r="F247" s="1">
        <v>0</v>
      </c>
      <c r="G247" s="1">
        <v>0</v>
      </c>
      <c r="H247" s="1">
        <v>0</v>
      </c>
      <c r="I247" s="1">
        <v>0</v>
      </c>
      <c r="J247" s="74">
        <v>0</v>
      </c>
      <c r="K247" s="1">
        <v>0</v>
      </c>
      <c r="L247" s="1">
        <v>72</v>
      </c>
      <c r="M247" s="1">
        <f>'Форма 4'!F1167</f>
        <v>52684.5</v>
      </c>
      <c r="N247" s="1">
        <v>0</v>
      </c>
      <c r="O247" s="1">
        <v>0</v>
      </c>
      <c r="P247" s="1">
        <v>0</v>
      </c>
      <c r="Q247" s="1">
        <v>0</v>
      </c>
      <c r="R247" s="1">
        <v>0</v>
      </c>
      <c r="S247" s="1">
        <v>0</v>
      </c>
      <c r="T247" s="1">
        <v>0</v>
      </c>
      <c r="U247" s="1">
        <v>0</v>
      </c>
      <c r="V247" s="1">
        <v>0</v>
      </c>
      <c r="W247" s="1">
        <v>0</v>
      </c>
      <c r="X247" s="1">
        <v>0</v>
      </c>
      <c r="Y247" s="1">
        <v>0</v>
      </c>
    </row>
    <row r="248" spans="1:25" s="4" customFormat="1" ht="15" outlineLevel="2" x14ac:dyDescent="0.25">
      <c r="A248" s="39">
        <f t="shared" si="25"/>
        <v>149</v>
      </c>
      <c r="B248" s="97" t="s">
        <v>336</v>
      </c>
      <c r="C248" s="1">
        <f t="shared" si="24"/>
        <v>2960</v>
      </c>
      <c r="D248" s="1">
        <v>0</v>
      </c>
      <c r="E248" s="1">
        <v>0</v>
      </c>
      <c r="F248" s="1">
        <f>'Форма 4'!F1171</f>
        <v>2960</v>
      </c>
      <c r="G248" s="1">
        <v>0</v>
      </c>
      <c r="H248" s="1">
        <v>0</v>
      </c>
      <c r="I248" s="1">
        <v>0</v>
      </c>
      <c r="J248" s="74">
        <v>0</v>
      </c>
      <c r="K248" s="1">
        <v>0</v>
      </c>
      <c r="L248" s="1">
        <v>0</v>
      </c>
      <c r="M248" s="1">
        <v>0</v>
      </c>
      <c r="N248" s="1">
        <v>0</v>
      </c>
      <c r="O248" s="1">
        <v>0</v>
      </c>
      <c r="P248" s="1">
        <v>0</v>
      </c>
      <c r="Q248" s="1">
        <v>0</v>
      </c>
      <c r="R248" s="1">
        <v>0</v>
      </c>
      <c r="S248" s="1">
        <v>0</v>
      </c>
      <c r="T248" s="1">
        <v>0</v>
      </c>
      <c r="U248" s="1">
        <v>0</v>
      </c>
      <c r="V248" s="1">
        <v>0</v>
      </c>
      <c r="W248" s="1">
        <v>0</v>
      </c>
      <c r="X248" s="1">
        <v>0</v>
      </c>
      <c r="Y248" s="1">
        <v>0</v>
      </c>
    </row>
    <row r="249" spans="1:25" s="4" customFormat="1" ht="15" outlineLevel="2" x14ac:dyDescent="0.25">
      <c r="A249" s="39">
        <f t="shared" si="25"/>
        <v>150</v>
      </c>
      <c r="B249" s="97" t="s">
        <v>717</v>
      </c>
      <c r="C249" s="1">
        <f>D249+E249+F249+G249+H249+I249+K249+M249+O249+Q249+S249+U249+W249+X249+Y249</f>
        <v>11908</v>
      </c>
      <c r="D249" s="1">
        <v>0</v>
      </c>
      <c r="E249" s="1">
        <v>0</v>
      </c>
      <c r="F249" s="1">
        <f>'Форма 4'!F1173</f>
        <v>11908</v>
      </c>
      <c r="G249" s="1">
        <v>0</v>
      </c>
      <c r="H249" s="1">
        <v>0</v>
      </c>
      <c r="I249" s="1">
        <v>0</v>
      </c>
      <c r="J249" s="74">
        <v>0</v>
      </c>
      <c r="K249" s="1">
        <v>0</v>
      </c>
      <c r="L249" s="1">
        <v>0</v>
      </c>
      <c r="M249" s="1">
        <v>0</v>
      </c>
      <c r="N249" s="1">
        <v>0</v>
      </c>
      <c r="O249" s="1">
        <v>0</v>
      </c>
      <c r="P249" s="1">
        <v>0</v>
      </c>
      <c r="Q249" s="1">
        <v>0</v>
      </c>
      <c r="R249" s="1">
        <v>0</v>
      </c>
      <c r="S249" s="1">
        <v>0</v>
      </c>
      <c r="T249" s="1">
        <v>0</v>
      </c>
      <c r="U249" s="1">
        <v>0</v>
      </c>
      <c r="V249" s="1">
        <v>0</v>
      </c>
      <c r="W249" s="1">
        <v>0</v>
      </c>
      <c r="X249" s="1">
        <v>0</v>
      </c>
      <c r="Y249" s="1">
        <v>0</v>
      </c>
    </row>
    <row r="250" spans="1:25" s="4" customFormat="1" ht="15" customHeight="1" x14ac:dyDescent="0.25">
      <c r="A250" s="201" t="s">
        <v>406</v>
      </c>
      <c r="B250" s="201"/>
      <c r="C250" s="1">
        <f t="shared" ref="C250:Y250" si="26">SUM(C251:C253)</f>
        <v>3188176.6</v>
      </c>
      <c r="D250" s="1">
        <f t="shared" si="26"/>
        <v>0</v>
      </c>
      <c r="E250" s="1">
        <f t="shared" si="26"/>
        <v>0</v>
      </c>
      <c r="F250" s="1">
        <f t="shared" si="26"/>
        <v>0</v>
      </c>
      <c r="G250" s="1">
        <f t="shared" si="26"/>
        <v>0</v>
      </c>
      <c r="H250" s="1">
        <f t="shared" si="26"/>
        <v>0</v>
      </c>
      <c r="I250" s="1">
        <f t="shared" si="26"/>
        <v>0</v>
      </c>
      <c r="J250" s="74">
        <f t="shared" si="26"/>
        <v>0</v>
      </c>
      <c r="K250" s="1">
        <f t="shared" si="26"/>
        <v>0</v>
      </c>
      <c r="L250" s="1">
        <f t="shared" si="26"/>
        <v>2281</v>
      </c>
      <c r="M250" s="1">
        <f t="shared" si="26"/>
        <v>3188176.6</v>
      </c>
      <c r="N250" s="1">
        <f t="shared" si="26"/>
        <v>0</v>
      </c>
      <c r="O250" s="1">
        <f t="shared" si="26"/>
        <v>0</v>
      </c>
      <c r="P250" s="1">
        <f t="shared" si="26"/>
        <v>0</v>
      </c>
      <c r="Q250" s="1">
        <f t="shared" si="26"/>
        <v>0</v>
      </c>
      <c r="R250" s="1">
        <f t="shared" si="26"/>
        <v>0</v>
      </c>
      <c r="S250" s="1">
        <f t="shared" si="26"/>
        <v>0</v>
      </c>
      <c r="T250" s="1">
        <f t="shared" si="26"/>
        <v>0</v>
      </c>
      <c r="U250" s="1">
        <f t="shared" si="26"/>
        <v>0</v>
      </c>
      <c r="V250" s="1">
        <f t="shared" si="26"/>
        <v>0</v>
      </c>
      <c r="W250" s="1">
        <f t="shared" si="26"/>
        <v>0</v>
      </c>
      <c r="X250" s="1">
        <f t="shared" si="26"/>
        <v>0</v>
      </c>
      <c r="Y250" s="1">
        <f t="shared" si="26"/>
        <v>0</v>
      </c>
    </row>
    <row r="251" spans="1:25" s="4" customFormat="1" ht="15" outlineLevel="1" x14ac:dyDescent="0.25">
      <c r="A251" s="31">
        <v>1</v>
      </c>
      <c r="B251" s="2" t="s">
        <v>410</v>
      </c>
      <c r="C251" s="1">
        <f>D251+E251+F251+G251+H251+I251+K251+M251+O251+Q251+S251+U251+W251+X251+Y251</f>
        <v>229583.83</v>
      </c>
      <c r="D251" s="1">
        <v>0</v>
      </c>
      <c r="E251" s="1">
        <v>0</v>
      </c>
      <c r="F251" s="1">
        <v>0</v>
      </c>
      <c r="G251" s="1">
        <v>0</v>
      </c>
      <c r="H251" s="1">
        <v>0</v>
      </c>
      <c r="I251" s="1">
        <v>0</v>
      </c>
      <c r="J251" s="73">
        <v>0</v>
      </c>
      <c r="K251" s="1">
        <v>0</v>
      </c>
      <c r="L251" s="6">
        <v>1036</v>
      </c>
      <c r="M251" s="1">
        <f>'Форма 4'!F1177</f>
        <v>229583.83</v>
      </c>
      <c r="N251" s="6">
        <v>0</v>
      </c>
      <c r="O251" s="6">
        <v>0</v>
      </c>
      <c r="P251" s="6">
        <v>0</v>
      </c>
      <c r="Q251" s="1">
        <v>0</v>
      </c>
      <c r="R251" s="6">
        <v>0</v>
      </c>
      <c r="S251" s="1">
        <v>0</v>
      </c>
      <c r="T251" s="1">
        <v>0</v>
      </c>
      <c r="U251" s="1">
        <v>0</v>
      </c>
      <c r="V251" s="1">
        <v>0</v>
      </c>
      <c r="W251" s="1">
        <v>0</v>
      </c>
      <c r="X251" s="1">
        <v>0</v>
      </c>
      <c r="Y251" s="1">
        <v>0</v>
      </c>
    </row>
    <row r="252" spans="1:25" s="4" customFormat="1" ht="15" outlineLevel="1" x14ac:dyDescent="0.25">
      <c r="A252" s="31">
        <v>2</v>
      </c>
      <c r="B252" s="2" t="s">
        <v>409</v>
      </c>
      <c r="C252" s="1">
        <f>D252+E252+F252+G252+H252+I252+K252+M252+O252+Q252+S252+U252+W252+X252+Y252</f>
        <v>156731.94</v>
      </c>
      <c r="D252" s="1">
        <v>0</v>
      </c>
      <c r="E252" s="1">
        <v>0</v>
      </c>
      <c r="F252" s="1">
        <v>0</v>
      </c>
      <c r="G252" s="1">
        <v>0</v>
      </c>
      <c r="H252" s="1">
        <v>0</v>
      </c>
      <c r="I252" s="1">
        <v>0</v>
      </c>
      <c r="J252" s="73">
        <v>0</v>
      </c>
      <c r="K252" s="1">
        <v>0</v>
      </c>
      <c r="L252" s="6">
        <v>615</v>
      </c>
      <c r="M252" s="1">
        <f>'Форма 4'!F1180</f>
        <v>156731.94</v>
      </c>
      <c r="N252" s="6">
        <v>0</v>
      </c>
      <c r="O252" s="6">
        <v>0</v>
      </c>
      <c r="P252" s="6">
        <v>0</v>
      </c>
      <c r="Q252" s="1">
        <v>0</v>
      </c>
      <c r="R252" s="6">
        <v>0</v>
      </c>
      <c r="S252" s="1">
        <v>0</v>
      </c>
      <c r="T252" s="1">
        <v>0</v>
      </c>
      <c r="U252" s="1">
        <v>0</v>
      </c>
      <c r="V252" s="1">
        <v>0</v>
      </c>
      <c r="W252" s="1">
        <v>0</v>
      </c>
      <c r="X252" s="1">
        <v>0</v>
      </c>
      <c r="Y252" s="1">
        <v>0</v>
      </c>
    </row>
    <row r="253" spans="1:25" s="4" customFormat="1" ht="15" outlineLevel="1" x14ac:dyDescent="0.25">
      <c r="A253" s="31">
        <v>3</v>
      </c>
      <c r="B253" s="2" t="s">
        <v>411</v>
      </c>
      <c r="C253" s="1">
        <f>D253+E253+F253+G253+H253+I253+K253+M253+O253+Q253+S253+U253+W253+X253+Y253</f>
        <v>2801860.83</v>
      </c>
      <c r="D253" s="1">
        <v>0</v>
      </c>
      <c r="E253" s="1">
        <v>0</v>
      </c>
      <c r="F253" s="1">
        <v>0</v>
      </c>
      <c r="G253" s="1">
        <v>0</v>
      </c>
      <c r="H253" s="1">
        <v>0</v>
      </c>
      <c r="I253" s="1">
        <v>0</v>
      </c>
      <c r="J253" s="73">
        <v>0</v>
      </c>
      <c r="K253" s="1">
        <v>0</v>
      </c>
      <c r="L253" s="6">
        <v>630</v>
      </c>
      <c r="M253" s="1">
        <f>'Форма 4'!F1183</f>
        <v>2801860.83</v>
      </c>
      <c r="N253" s="6">
        <v>0</v>
      </c>
      <c r="O253" s="6">
        <v>0</v>
      </c>
      <c r="P253" s="6">
        <v>0</v>
      </c>
      <c r="Q253" s="1">
        <v>0</v>
      </c>
      <c r="R253" s="6">
        <v>0</v>
      </c>
      <c r="S253" s="1">
        <v>0</v>
      </c>
      <c r="T253" s="1">
        <v>0</v>
      </c>
      <c r="U253" s="1">
        <v>0</v>
      </c>
      <c r="V253" s="1">
        <v>0</v>
      </c>
      <c r="W253" s="1">
        <v>0</v>
      </c>
      <c r="X253" s="1">
        <v>0</v>
      </c>
      <c r="Y253" s="1">
        <v>0</v>
      </c>
    </row>
    <row r="254" spans="1:25" s="4" customFormat="1" ht="15" customHeight="1" x14ac:dyDescent="0.25">
      <c r="A254" s="201" t="s">
        <v>23</v>
      </c>
      <c r="B254" s="201"/>
      <c r="C254" s="1">
        <f>SUM(C255:C257)</f>
        <v>1847069.79</v>
      </c>
      <c r="D254" s="1">
        <f t="shared" ref="D254:Y254" si="27">SUM(D255:D257)</f>
        <v>0</v>
      </c>
      <c r="E254" s="1">
        <f t="shared" si="27"/>
        <v>0</v>
      </c>
      <c r="F254" s="1">
        <f t="shared" si="27"/>
        <v>0</v>
      </c>
      <c r="G254" s="1">
        <f t="shared" si="27"/>
        <v>0</v>
      </c>
      <c r="H254" s="1">
        <f t="shared" si="27"/>
        <v>0</v>
      </c>
      <c r="I254" s="1">
        <f t="shared" si="27"/>
        <v>0</v>
      </c>
      <c r="J254" s="74">
        <f t="shared" si="27"/>
        <v>0</v>
      </c>
      <c r="K254" s="1">
        <f t="shared" si="27"/>
        <v>0</v>
      </c>
      <c r="L254" s="1">
        <f t="shared" si="27"/>
        <v>557.78</v>
      </c>
      <c r="M254" s="1">
        <f t="shared" si="27"/>
        <v>1693518.27</v>
      </c>
      <c r="N254" s="1">
        <f t="shared" si="27"/>
        <v>0</v>
      </c>
      <c r="O254" s="1">
        <f t="shared" si="27"/>
        <v>0</v>
      </c>
      <c r="P254" s="1">
        <f t="shared" si="27"/>
        <v>466.44</v>
      </c>
      <c r="Q254" s="1">
        <f t="shared" si="27"/>
        <v>81776.479999999996</v>
      </c>
      <c r="R254" s="1">
        <f t="shared" si="27"/>
        <v>0</v>
      </c>
      <c r="S254" s="1">
        <f t="shared" si="27"/>
        <v>0</v>
      </c>
      <c r="T254" s="1">
        <f t="shared" si="27"/>
        <v>466.44</v>
      </c>
      <c r="U254" s="1">
        <f t="shared" si="27"/>
        <v>71775.039999999994</v>
      </c>
      <c r="V254" s="1">
        <f t="shared" si="27"/>
        <v>0</v>
      </c>
      <c r="W254" s="1">
        <f t="shared" si="27"/>
        <v>0</v>
      </c>
      <c r="X254" s="1">
        <f t="shared" si="27"/>
        <v>0</v>
      </c>
      <c r="Y254" s="1">
        <f t="shared" si="27"/>
        <v>0</v>
      </c>
    </row>
    <row r="255" spans="1:25" s="4" customFormat="1" ht="14.25" customHeight="1" outlineLevel="1" x14ac:dyDescent="0.25">
      <c r="A255" s="31">
        <v>1</v>
      </c>
      <c r="B255" s="117" t="s">
        <v>638</v>
      </c>
      <c r="C255" s="1">
        <f>D255+E255+F255+G255+H255+I255+K255+M255+O255+Q255+S255+U255+W255+X255+Y255</f>
        <v>88917.29</v>
      </c>
      <c r="D255" s="1">
        <v>0</v>
      </c>
      <c r="E255" s="1">
        <v>0</v>
      </c>
      <c r="F255" s="1">
        <v>0</v>
      </c>
      <c r="G255" s="1">
        <v>0</v>
      </c>
      <c r="H255" s="1">
        <v>0</v>
      </c>
      <c r="I255" s="1">
        <v>0</v>
      </c>
      <c r="J255" s="73">
        <v>0</v>
      </c>
      <c r="K255" s="1">
        <v>0</v>
      </c>
      <c r="L255" s="6">
        <v>293.77999999999997</v>
      </c>
      <c r="M255" s="1">
        <f>'Форма 4'!F1187</f>
        <v>88917.29</v>
      </c>
      <c r="N255" s="6">
        <v>0</v>
      </c>
      <c r="O255" s="6">
        <v>0</v>
      </c>
      <c r="P255" s="1">
        <v>0</v>
      </c>
      <c r="Q255" s="1">
        <v>0</v>
      </c>
      <c r="R255" s="6">
        <v>0</v>
      </c>
      <c r="S255" s="1">
        <v>0</v>
      </c>
      <c r="T255" s="6">
        <v>0</v>
      </c>
      <c r="U255" s="1">
        <v>0</v>
      </c>
      <c r="V255" s="6">
        <v>0</v>
      </c>
      <c r="W255" s="1">
        <v>0</v>
      </c>
      <c r="X255" s="6">
        <v>0</v>
      </c>
      <c r="Y255" s="1">
        <v>0</v>
      </c>
    </row>
    <row r="256" spans="1:25" s="4" customFormat="1" ht="14.25" customHeight="1" outlineLevel="1" x14ac:dyDescent="0.25">
      <c r="A256" s="31">
        <v>2</v>
      </c>
      <c r="B256" s="117" t="s">
        <v>637</v>
      </c>
      <c r="C256" s="1">
        <f>D256+E256+F256+G256+H256+I256+K256+M256+O256+Q256+S256+U256+W256+X256+Y256</f>
        <v>153551.51999999999</v>
      </c>
      <c r="D256" s="1">
        <v>0</v>
      </c>
      <c r="E256" s="1">
        <v>0</v>
      </c>
      <c r="F256" s="1">
        <v>0</v>
      </c>
      <c r="G256" s="1">
        <v>0</v>
      </c>
      <c r="H256" s="1">
        <v>0</v>
      </c>
      <c r="I256" s="1">
        <v>0</v>
      </c>
      <c r="J256" s="73">
        <v>0</v>
      </c>
      <c r="K256" s="1">
        <v>0</v>
      </c>
      <c r="L256" s="6">
        <v>0</v>
      </c>
      <c r="M256" s="1">
        <v>0</v>
      </c>
      <c r="N256" s="6">
        <v>0</v>
      </c>
      <c r="O256" s="6">
        <v>0</v>
      </c>
      <c r="P256" s="1">
        <v>466.44</v>
      </c>
      <c r="Q256" s="1">
        <f>'Форма 4'!F1191+'Форма 4'!F1192</f>
        <v>81776.479999999996</v>
      </c>
      <c r="R256" s="6">
        <v>0</v>
      </c>
      <c r="S256" s="1">
        <v>0</v>
      </c>
      <c r="T256" s="6">
        <v>466.44</v>
      </c>
      <c r="U256" s="1">
        <f>'Форма 4'!F1193+'Форма 4'!F1194</f>
        <v>71775.039999999994</v>
      </c>
      <c r="V256" s="6">
        <v>0</v>
      </c>
      <c r="W256" s="1">
        <v>0</v>
      </c>
      <c r="X256" s="6">
        <v>0</v>
      </c>
      <c r="Y256" s="1">
        <v>0</v>
      </c>
    </row>
    <row r="257" spans="1:25" s="4" customFormat="1" ht="14.25" customHeight="1" outlineLevel="1" x14ac:dyDescent="0.25">
      <c r="A257" s="31">
        <v>3</v>
      </c>
      <c r="B257" s="117" t="s">
        <v>160</v>
      </c>
      <c r="C257" s="1">
        <f>D257+E257+F257+G257+H257+I257+K257+M257+O257+Q257+S257+U257+W257+X257+Y257</f>
        <v>1604600.98</v>
      </c>
      <c r="D257" s="1">
        <v>0</v>
      </c>
      <c r="E257" s="1">
        <v>0</v>
      </c>
      <c r="F257" s="1">
        <v>0</v>
      </c>
      <c r="G257" s="1">
        <v>0</v>
      </c>
      <c r="H257" s="1">
        <v>0</v>
      </c>
      <c r="I257" s="1">
        <v>0</v>
      </c>
      <c r="J257" s="73">
        <v>0</v>
      </c>
      <c r="K257" s="1">
        <v>0</v>
      </c>
      <c r="L257" s="6">
        <v>264</v>
      </c>
      <c r="M257" s="1">
        <f>'Форма 4'!F1195</f>
        <v>1604600.98</v>
      </c>
      <c r="N257" s="6">
        <v>0</v>
      </c>
      <c r="O257" s="6">
        <v>0</v>
      </c>
      <c r="P257" s="1">
        <v>0</v>
      </c>
      <c r="Q257" s="1">
        <v>0</v>
      </c>
      <c r="R257" s="6">
        <v>0</v>
      </c>
      <c r="S257" s="1">
        <v>0</v>
      </c>
      <c r="T257" s="6">
        <v>0</v>
      </c>
      <c r="U257" s="1">
        <v>0</v>
      </c>
      <c r="V257" s="6">
        <v>0</v>
      </c>
      <c r="W257" s="1">
        <v>0</v>
      </c>
      <c r="X257" s="6">
        <v>0</v>
      </c>
      <c r="Y257" s="1">
        <v>0</v>
      </c>
    </row>
    <row r="258" spans="1:25" s="4" customFormat="1" ht="15" customHeight="1" x14ac:dyDescent="0.25">
      <c r="A258" s="201" t="s">
        <v>414</v>
      </c>
      <c r="B258" s="201"/>
      <c r="C258" s="1">
        <f t="shared" ref="C258:Y258" si="28">SUM(C259:C259)</f>
        <v>1788847.26</v>
      </c>
      <c r="D258" s="1">
        <f t="shared" si="28"/>
        <v>0</v>
      </c>
      <c r="E258" s="1">
        <f t="shared" si="28"/>
        <v>0</v>
      </c>
      <c r="F258" s="1">
        <f t="shared" si="28"/>
        <v>0</v>
      </c>
      <c r="G258" s="1">
        <f t="shared" si="28"/>
        <v>0</v>
      </c>
      <c r="H258" s="1">
        <f t="shared" si="28"/>
        <v>0</v>
      </c>
      <c r="I258" s="1">
        <f t="shared" si="28"/>
        <v>0</v>
      </c>
      <c r="J258" s="74">
        <f t="shared" si="28"/>
        <v>0</v>
      </c>
      <c r="K258" s="1">
        <f t="shared" si="28"/>
        <v>0</v>
      </c>
      <c r="L258" s="1">
        <f t="shared" si="28"/>
        <v>170</v>
      </c>
      <c r="M258" s="1">
        <f t="shared" si="28"/>
        <v>1788847.26</v>
      </c>
      <c r="N258" s="1">
        <f t="shared" si="28"/>
        <v>0</v>
      </c>
      <c r="O258" s="1">
        <f t="shared" si="28"/>
        <v>0</v>
      </c>
      <c r="P258" s="1">
        <f t="shared" si="28"/>
        <v>0</v>
      </c>
      <c r="Q258" s="1">
        <f t="shared" si="28"/>
        <v>0</v>
      </c>
      <c r="R258" s="1">
        <f t="shared" si="28"/>
        <v>0</v>
      </c>
      <c r="S258" s="1">
        <f t="shared" si="28"/>
        <v>0</v>
      </c>
      <c r="T258" s="1">
        <f t="shared" si="28"/>
        <v>0</v>
      </c>
      <c r="U258" s="1">
        <f t="shared" si="28"/>
        <v>0</v>
      </c>
      <c r="V258" s="1">
        <f t="shared" si="28"/>
        <v>0</v>
      </c>
      <c r="W258" s="1">
        <f t="shared" si="28"/>
        <v>0</v>
      </c>
      <c r="X258" s="1">
        <f t="shared" si="28"/>
        <v>0</v>
      </c>
      <c r="Y258" s="1">
        <f t="shared" si="28"/>
        <v>0</v>
      </c>
    </row>
    <row r="259" spans="1:25" s="4" customFormat="1" ht="15" outlineLevel="1" x14ac:dyDescent="0.25">
      <c r="A259" s="31">
        <v>1</v>
      </c>
      <c r="B259" s="117" t="s">
        <v>416</v>
      </c>
      <c r="C259" s="1">
        <f>D259+E259+F259+G259+H259+I259+K259+M259+O259+Q259+S259+U259+W259+X259+Y259</f>
        <v>1788847.26</v>
      </c>
      <c r="D259" s="1">
        <v>0</v>
      </c>
      <c r="E259" s="1">
        <v>0</v>
      </c>
      <c r="F259" s="1">
        <v>0</v>
      </c>
      <c r="G259" s="1">
        <v>0</v>
      </c>
      <c r="H259" s="1">
        <v>0</v>
      </c>
      <c r="I259" s="1">
        <v>0</v>
      </c>
      <c r="J259" s="73">
        <v>0</v>
      </c>
      <c r="K259" s="1">
        <v>0</v>
      </c>
      <c r="L259" s="6">
        <v>170</v>
      </c>
      <c r="M259" s="1">
        <f>'Форма 4'!F1199</f>
        <v>1788847.26</v>
      </c>
      <c r="N259" s="6">
        <v>0</v>
      </c>
      <c r="O259" s="6">
        <v>0</v>
      </c>
      <c r="P259" s="1">
        <v>0</v>
      </c>
      <c r="Q259" s="1">
        <v>0</v>
      </c>
      <c r="R259" s="6">
        <v>0</v>
      </c>
      <c r="S259" s="1">
        <v>0</v>
      </c>
      <c r="T259" s="6">
        <v>0</v>
      </c>
      <c r="U259" s="1">
        <v>0</v>
      </c>
      <c r="V259" s="6">
        <v>0</v>
      </c>
      <c r="W259" s="1">
        <v>0</v>
      </c>
      <c r="X259" s="6">
        <v>0</v>
      </c>
      <c r="Y259" s="1">
        <v>0</v>
      </c>
    </row>
    <row r="260" spans="1:25" s="4" customFormat="1" ht="15" customHeight="1" x14ac:dyDescent="0.25">
      <c r="A260" s="201" t="s">
        <v>24</v>
      </c>
      <c r="B260" s="201"/>
      <c r="C260" s="1">
        <f t="shared" ref="C260:Y260" si="29">SUM(C261:C278)</f>
        <v>34095221.460000001</v>
      </c>
      <c r="D260" s="1">
        <f t="shared" si="29"/>
        <v>0</v>
      </c>
      <c r="E260" s="1">
        <f t="shared" si="29"/>
        <v>0</v>
      </c>
      <c r="F260" s="1">
        <f t="shared" si="29"/>
        <v>0</v>
      </c>
      <c r="G260" s="1">
        <f t="shared" si="29"/>
        <v>0</v>
      </c>
      <c r="H260" s="1">
        <f t="shared" si="29"/>
        <v>0</v>
      </c>
      <c r="I260" s="1">
        <f t="shared" si="29"/>
        <v>0</v>
      </c>
      <c r="J260" s="74">
        <f t="shared" si="29"/>
        <v>0</v>
      </c>
      <c r="K260" s="1">
        <f t="shared" si="29"/>
        <v>0</v>
      </c>
      <c r="L260" s="1">
        <f t="shared" si="29"/>
        <v>4432.5</v>
      </c>
      <c r="M260" s="1">
        <f t="shared" si="29"/>
        <v>27780825.989999998</v>
      </c>
      <c r="N260" s="1">
        <f t="shared" si="29"/>
        <v>0</v>
      </c>
      <c r="O260" s="1">
        <f t="shared" si="29"/>
        <v>0</v>
      </c>
      <c r="P260" s="1">
        <f t="shared" si="29"/>
        <v>710.1</v>
      </c>
      <c r="Q260" s="1">
        <f t="shared" si="29"/>
        <v>2166246.35</v>
      </c>
      <c r="R260" s="1">
        <f t="shared" si="29"/>
        <v>113.4</v>
      </c>
      <c r="S260" s="1">
        <f t="shared" si="29"/>
        <v>3627526.25</v>
      </c>
      <c r="T260" s="1">
        <f t="shared" si="29"/>
        <v>710.1</v>
      </c>
      <c r="U260" s="1">
        <f t="shared" si="29"/>
        <v>520622.87</v>
      </c>
      <c r="V260" s="1">
        <f t="shared" si="29"/>
        <v>0</v>
      </c>
      <c r="W260" s="1">
        <f t="shared" si="29"/>
        <v>0</v>
      </c>
      <c r="X260" s="1">
        <f t="shared" si="29"/>
        <v>0</v>
      </c>
      <c r="Y260" s="1">
        <f t="shared" si="29"/>
        <v>0</v>
      </c>
    </row>
    <row r="261" spans="1:25" s="4" customFormat="1" ht="15" outlineLevel="1" x14ac:dyDescent="0.25">
      <c r="A261" s="31">
        <v>1</v>
      </c>
      <c r="B261" s="2" t="s">
        <v>162</v>
      </c>
      <c r="C261" s="1">
        <f t="shared" ref="C261:C278" si="30">D261+E261+F261+G261+H261+I261+K261+M261+O261+Q261+S261+U261+W261+X261+Y261</f>
        <v>2553803.62</v>
      </c>
      <c r="D261" s="1">
        <v>0</v>
      </c>
      <c r="E261" s="1">
        <v>0</v>
      </c>
      <c r="F261" s="1">
        <v>0</v>
      </c>
      <c r="G261" s="1">
        <v>0</v>
      </c>
      <c r="H261" s="1">
        <v>0</v>
      </c>
      <c r="I261" s="1">
        <v>0</v>
      </c>
      <c r="J261" s="73">
        <v>0</v>
      </c>
      <c r="K261" s="1">
        <v>0</v>
      </c>
      <c r="L261" s="6">
        <v>427</v>
      </c>
      <c r="M261" s="1">
        <f>'Форма 4'!F1203</f>
        <v>2553803.62</v>
      </c>
      <c r="N261" s="6">
        <v>0</v>
      </c>
      <c r="O261" s="6">
        <v>0</v>
      </c>
      <c r="P261" s="6">
        <v>0</v>
      </c>
      <c r="Q261" s="1">
        <v>0</v>
      </c>
      <c r="R261" s="6">
        <v>0</v>
      </c>
      <c r="S261" s="1">
        <v>0</v>
      </c>
      <c r="T261" s="1">
        <v>0</v>
      </c>
      <c r="U261" s="1">
        <v>0</v>
      </c>
      <c r="V261" s="1">
        <v>0</v>
      </c>
      <c r="W261" s="1">
        <v>0</v>
      </c>
      <c r="X261" s="1">
        <v>0</v>
      </c>
      <c r="Y261" s="1">
        <v>0</v>
      </c>
    </row>
    <row r="262" spans="1:25" s="4" customFormat="1" ht="15" outlineLevel="1" x14ac:dyDescent="0.25">
      <c r="A262" s="31">
        <v>2</v>
      </c>
      <c r="B262" s="2" t="s">
        <v>432</v>
      </c>
      <c r="C262" s="1">
        <f t="shared" si="30"/>
        <v>2207593.3199999998</v>
      </c>
      <c r="D262" s="1">
        <v>0</v>
      </c>
      <c r="E262" s="1">
        <v>0</v>
      </c>
      <c r="F262" s="1">
        <v>0</v>
      </c>
      <c r="G262" s="1">
        <v>0</v>
      </c>
      <c r="H262" s="1">
        <v>0</v>
      </c>
      <c r="I262" s="1">
        <v>0</v>
      </c>
      <c r="J262" s="73">
        <v>0</v>
      </c>
      <c r="K262" s="1">
        <v>0</v>
      </c>
      <c r="L262" s="6">
        <v>375</v>
      </c>
      <c r="M262" s="1">
        <f>'Форма 4'!F1206</f>
        <v>2207593.3199999998</v>
      </c>
      <c r="N262" s="6">
        <v>0</v>
      </c>
      <c r="O262" s="6">
        <v>0</v>
      </c>
      <c r="P262" s="6">
        <v>0</v>
      </c>
      <c r="Q262" s="1">
        <v>0</v>
      </c>
      <c r="R262" s="6">
        <v>0</v>
      </c>
      <c r="S262" s="1">
        <v>0</v>
      </c>
      <c r="T262" s="1">
        <v>0</v>
      </c>
      <c r="U262" s="1">
        <v>0</v>
      </c>
      <c r="V262" s="1">
        <v>0</v>
      </c>
      <c r="W262" s="1">
        <v>0</v>
      </c>
      <c r="X262" s="1">
        <v>0</v>
      </c>
      <c r="Y262" s="1">
        <v>0</v>
      </c>
    </row>
    <row r="263" spans="1:25" s="4" customFormat="1" ht="15" outlineLevel="1" x14ac:dyDescent="0.25">
      <c r="A263" s="31">
        <v>3</v>
      </c>
      <c r="B263" s="2" t="s">
        <v>161</v>
      </c>
      <c r="C263" s="1">
        <f t="shared" si="30"/>
        <v>3217372.43</v>
      </c>
      <c r="D263" s="1">
        <v>0</v>
      </c>
      <c r="E263" s="1">
        <v>0</v>
      </c>
      <c r="F263" s="1">
        <v>0</v>
      </c>
      <c r="G263" s="1">
        <v>0</v>
      </c>
      <c r="H263" s="1">
        <v>0</v>
      </c>
      <c r="I263" s="1">
        <v>0</v>
      </c>
      <c r="J263" s="73">
        <v>0</v>
      </c>
      <c r="K263" s="1">
        <v>0</v>
      </c>
      <c r="L263" s="6">
        <v>372.8</v>
      </c>
      <c r="M263" s="1">
        <f>'Форма 4'!F1209</f>
        <v>3217372.43</v>
      </c>
      <c r="N263" s="6">
        <v>0</v>
      </c>
      <c r="O263" s="6">
        <v>0</v>
      </c>
      <c r="P263" s="6">
        <v>0</v>
      </c>
      <c r="Q263" s="1">
        <v>0</v>
      </c>
      <c r="R263" s="6">
        <v>0</v>
      </c>
      <c r="S263" s="1">
        <v>0</v>
      </c>
      <c r="T263" s="1">
        <v>0</v>
      </c>
      <c r="U263" s="1">
        <v>0</v>
      </c>
      <c r="V263" s="1">
        <v>0</v>
      </c>
      <c r="W263" s="1">
        <v>0</v>
      </c>
      <c r="X263" s="1">
        <v>0</v>
      </c>
      <c r="Y263" s="1">
        <v>0</v>
      </c>
    </row>
    <row r="264" spans="1:25" s="4" customFormat="1" ht="15" outlineLevel="1" x14ac:dyDescent="0.25">
      <c r="A264" s="31">
        <v>4</v>
      </c>
      <c r="B264" s="2" t="s">
        <v>163</v>
      </c>
      <c r="C264" s="1">
        <f t="shared" si="30"/>
        <v>2797768.29</v>
      </c>
      <c r="D264" s="1">
        <v>0</v>
      </c>
      <c r="E264" s="1">
        <v>0</v>
      </c>
      <c r="F264" s="1">
        <v>0</v>
      </c>
      <c r="G264" s="1">
        <v>0</v>
      </c>
      <c r="H264" s="1">
        <v>0</v>
      </c>
      <c r="I264" s="1">
        <v>0</v>
      </c>
      <c r="J264" s="73">
        <v>0</v>
      </c>
      <c r="K264" s="1">
        <v>0</v>
      </c>
      <c r="L264" s="6">
        <v>373</v>
      </c>
      <c r="M264" s="1">
        <f>'Форма 4'!F1212</f>
        <v>2797768.29</v>
      </c>
      <c r="N264" s="6">
        <v>0</v>
      </c>
      <c r="O264" s="6">
        <v>0</v>
      </c>
      <c r="P264" s="6">
        <v>0</v>
      </c>
      <c r="Q264" s="1">
        <v>0</v>
      </c>
      <c r="R264" s="6">
        <v>0</v>
      </c>
      <c r="S264" s="1">
        <v>0</v>
      </c>
      <c r="T264" s="1">
        <v>0</v>
      </c>
      <c r="U264" s="1">
        <v>0</v>
      </c>
      <c r="V264" s="1">
        <v>0</v>
      </c>
      <c r="W264" s="1">
        <v>0</v>
      </c>
      <c r="X264" s="1">
        <v>0</v>
      </c>
      <c r="Y264" s="1">
        <v>0</v>
      </c>
    </row>
    <row r="265" spans="1:25" s="4" customFormat="1" ht="15" outlineLevel="1" x14ac:dyDescent="0.25">
      <c r="A265" s="31">
        <v>5</v>
      </c>
      <c r="B265" s="2" t="s">
        <v>421</v>
      </c>
      <c r="C265" s="1">
        <f t="shared" si="30"/>
        <v>1253936.81</v>
      </c>
      <c r="D265" s="1">
        <v>0</v>
      </c>
      <c r="E265" s="1">
        <v>0</v>
      </c>
      <c r="F265" s="1">
        <v>0</v>
      </c>
      <c r="G265" s="1">
        <v>0</v>
      </c>
      <c r="H265" s="1">
        <v>0</v>
      </c>
      <c r="I265" s="1">
        <v>0</v>
      </c>
      <c r="J265" s="73">
        <v>0</v>
      </c>
      <c r="K265" s="1">
        <v>0</v>
      </c>
      <c r="L265" s="6">
        <v>197.6</v>
      </c>
      <c r="M265" s="1">
        <f>'Форма 4'!F1215</f>
        <v>1253936.81</v>
      </c>
      <c r="N265" s="6">
        <v>0</v>
      </c>
      <c r="O265" s="6">
        <v>0</v>
      </c>
      <c r="P265" s="6">
        <v>0</v>
      </c>
      <c r="Q265" s="1">
        <v>0</v>
      </c>
      <c r="R265" s="6">
        <v>0</v>
      </c>
      <c r="S265" s="1">
        <v>0</v>
      </c>
      <c r="T265" s="1">
        <v>0</v>
      </c>
      <c r="U265" s="1">
        <v>0</v>
      </c>
      <c r="V265" s="1">
        <v>0</v>
      </c>
      <c r="W265" s="1">
        <v>0</v>
      </c>
      <c r="X265" s="1">
        <v>0</v>
      </c>
      <c r="Y265" s="1">
        <v>0</v>
      </c>
    </row>
    <row r="266" spans="1:25" s="4" customFormat="1" ht="15" outlineLevel="1" x14ac:dyDescent="0.25">
      <c r="A266" s="31">
        <v>6</v>
      </c>
      <c r="B266" s="2" t="s">
        <v>422</v>
      </c>
      <c r="C266" s="1">
        <f t="shared" si="30"/>
        <v>1762000.56</v>
      </c>
      <c r="D266" s="1">
        <v>0</v>
      </c>
      <c r="E266" s="1">
        <v>0</v>
      </c>
      <c r="F266" s="1">
        <v>0</v>
      </c>
      <c r="G266" s="1">
        <v>0</v>
      </c>
      <c r="H266" s="1">
        <v>0</v>
      </c>
      <c r="I266" s="1">
        <v>0</v>
      </c>
      <c r="J266" s="73">
        <v>0</v>
      </c>
      <c r="K266" s="1">
        <v>0</v>
      </c>
      <c r="L266" s="6">
        <v>266.10000000000002</v>
      </c>
      <c r="M266" s="1">
        <f>'Форма 4'!F1218</f>
        <v>1762000.56</v>
      </c>
      <c r="N266" s="6">
        <v>0</v>
      </c>
      <c r="O266" s="6">
        <v>0</v>
      </c>
      <c r="P266" s="6">
        <v>0</v>
      </c>
      <c r="Q266" s="1">
        <v>0</v>
      </c>
      <c r="R266" s="6">
        <v>0</v>
      </c>
      <c r="S266" s="1">
        <v>0</v>
      </c>
      <c r="T266" s="1">
        <v>0</v>
      </c>
      <c r="U266" s="1">
        <v>0</v>
      </c>
      <c r="V266" s="1">
        <v>0</v>
      </c>
      <c r="W266" s="1">
        <v>0</v>
      </c>
      <c r="X266" s="1">
        <v>0</v>
      </c>
      <c r="Y266" s="1">
        <v>0</v>
      </c>
    </row>
    <row r="267" spans="1:25" s="4" customFormat="1" ht="15" outlineLevel="1" x14ac:dyDescent="0.25">
      <c r="A267" s="31">
        <v>7</v>
      </c>
      <c r="B267" s="2" t="s">
        <v>485</v>
      </c>
      <c r="C267" s="1">
        <f t="shared" si="30"/>
        <v>859529.3</v>
      </c>
      <c r="D267" s="1">
        <v>0</v>
      </c>
      <c r="E267" s="1">
        <v>0</v>
      </c>
      <c r="F267" s="1">
        <v>0</v>
      </c>
      <c r="G267" s="1">
        <v>0</v>
      </c>
      <c r="H267" s="1">
        <v>0</v>
      </c>
      <c r="I267" s="1">
        <v>0</v>
      </c>
      <c r="J267" s="73">
        <v>0</v>
      </c>
      <c r="K267" s="1">
        <v>0</v>
      </c>
      <c r="L267" s="6">
        <v>0</v>
      </c>
      <c r="M267" s="1">
        <v>0</v>
      </c>
      <c r="N267" s="6">
        <v>0</v>
      </c>
      <c r="O267" s="6">
        <v>0</v>
      </c>
      <c r="P267" s="6">
        <v>0</v>
      </c>
      <c r="Q267" s="1">
        <v>0</v>
      </c>
      <c r="R267" s="6">
        <v>29.3</v>
      </c>
      <c r="S267" s="1">
        <f>'Форма 4'!F1221</f>
        <v>859529.3</v>
      </c>
      <c r="T267" s="1">
        <v>0</v>
      </c>
      <c r="U267" s="1">
        <v>0</v>
      </c>
      <c r="V267" s="1">
        <v>0</v>
      </c>
      <c r="W267" s="1">
        <v>0</v>
      </c>
      <c r="X267" s="1">
        <v>0</v>
      </c>
      <c r="Y267" s="1">
        <v>0</v>
      </c>
    </row>
    <row r="268" spans="1:25" s="4" customFormat="1" ht="15" outlineLevel="1" x14ac:dyDescent="0.25">
      <c r="A268" s="31">
        <v>8</v>
      </c>
      <c r="B268" s="2" t="s">
        <v>423</v>
      </c>
      <c r="C268" s="1">
        <f t="shared" si="30"/>
        <v>1803393.01</v>
      </c>
      <c r="D268" s="1">
        <v>0</v>
      </c>
      <c r="E268" s="1">
        <v>0</v>
      </c>
      <c r="F268" s="1">
        <v>0</v>
      </c>
      <c r="G268" s="1">
        <v>0</v>
      </c>
      <c r="H268" s="1">
        <v>0</v>
      </c>
      <c r="I268" s="1">
        <v>0</v>
      </c>
      <c r="J268" s="73">
        <v>0</v>
      </c>
      <c r="K268" s="1">
        <v>0</v>
      </c>
      <c r="L268" s="6">
        <v>247.5</v>
      </c>
      <c r="M268" s="1">
        <f>'Форма 4'!F1224</f>
        <v>1803393.01</v>
      </c>
      <c r="N268" s="6">
        <v>0</v>
      </c>
      <c r="O268" s="6">
        <v>0</v>
      </c>
      <c r="P268" s="6">
        <v>0</v>
      </c>
      <c r="Q268" s="1">
        <v>0</v>
      </c>
      <c r="R268" s="6">
        <v>0</v>
      </c>
      <c r="S268" s="1">
        <v>0</v>
      </c>
      <c r="T268" s="1">
        <v>0</v>
      </c>
      <c r="U268" s="1">
        <v>0</v>
      </c>
      <c r="V268" s="1">
        <v>0</v>
      </c>
      <c r="W268" s="1">
        <v>0</v>
      </c>
      <c r="X268" s="1">
        <v>0</v>
      </c>
      <c r="Y268" s="1">
        <v>0</v>
      </c>
    </row>
    <row r="269" spans="1:25" s="4" customFormat="1" ht="15" outlineLevel="1" x14ac:dyDescent="0.25">
      <c r="A269" s="31">
        <v>9</v>
      </c>
      <c r="B269" s="2" t="s">
        <v>424</v>
      </c>
      <c r="C269" s="1">
        <f t="shared" si="30"/>
        <v>1206561.07</v>
      </c>
      <c r="D269" s="1">
        <v>0</v>
      </c>
      <c r="E269" s="1">
        <v>0</v>
      </c>
      <c r="F269" s="1">
        <v>0</v>
      </c>
      <c r="G269" s="1">
        <v>0</v>
      </c>
      <c r="H269" s="1">
        <v>0</v>
      </c>
      <c r="I269" s="1">
        <v>0</v>
      </c>
      <c r="J269" s="73">
        <v>0</v>
      </c>
      <c r="K269" s="1">
        <v>0</v>
      </c>
      <c r="L269" s="6">
        <v>0</v>
      </c>
      <c r="M269" s="1">
        <v>0</v>
      </c>
      <c r="N269" s="6">
        <v>0</v>
      </c>
      <c r="O269" s="6">
        <v>0</v>
      </c>
      <c r="P269" s="6">
        <v>359.1</v>
      </c>
      <c r="Q269" s="1">
        <f>'Форма 4'!F1230+'Форма 4'!F1231</f>
        <v>1029834.85</v>
      </c>
      <c r="R269" s="6">
        <v>0</v>
      </c>
      <c r="S269" s="1">
        <v>0</v>
      </c>
      <c r="T269" s="1">
        <v>359.1</v>
      </c>
      <c r="U269" s="1">
        <f>'Форма 4'!F1228+'Форма 4'!F1229</f>
        <v>176726.22</v>
      </c>
      <c r="V269" s="1">
        <v>0</v>
      </c>
      <c r="W269" s="1">
        <v>0</v>
      </c>
      <c r="X269" s="1">
        <v>0</v>
      </c>
      <c r="Y269" s="1">
        <v>0</v>
      </c>
    </row>
    <row r="270" spans="1:25" s="4" customFormat="1" ht="15" outlineLevel="1" x14ac:dyDescent="0.25">
      <c r="A270" s="31">
        <v>10</v>
      </c>
      <c r="B270" s="2" t="s">
        <v>426</v>
      </c>
      <c r="C270" s="1">
        <f t="shared" si="30"/>
        <v>1340127.02</v>
      </c>
      <c r="D270" s="1">
        <v>0</v>
      </c>
      <c r="E270" s="1">
        <v>0</v>
      </c>
      <c r="F270" s="1">
        <v>0</v>
      </c>
      <c r="G270" s="1">
        <v>0</v>
      </c>
      <c r="H270" s="1">
        <v>0</v>
      </c>
      <c r="I270" s="1">
        <v>0</v>
      </c>
      <c r="J270" s="73">
        <v>0</v>
      </c>
      <c r="K270" s="1">
        <v>0</v>
      </c>
      <c r="L270" s="6">
        <v>238.3</v>
      </c>
      <c r="M270" s="1">
        <f>'Форма 4'!F1232</f>
        <v>1340127.02</v>
      </c>
      <c r="N270" s="6">
        <v>0</v>
      </c>
      <c r="O270" s="6">
        <v>0</v>
      </c>
      <c r="P270" s="6">
        <v>0</v>
      </c>
      <c r="Q270" s="1">
        <v>0</v>
      </c>
      <c r="R270" s="6">
        <v>0</v>
      </c>
      <c r="S270" s="1">
        <v>0</v>
      </c>
      <c r="T270" s="1">
        <v>0</v>
      </c>
      <c r="U270" s="1">
        <v>0</v>
      </c>
      <c r="V270" s="1">
        <v>0</v>
      </c>
      <c r="W270" s="1">
        <v>0</v>
      </c>
      <c r="X270" s="1">
        <v>0</v>
      </c>
      <c r="Y270" s="1">
        <v>0</v>
      </c>
    </row>
    <row r="271" spans="1:25" s="4" customFormat="1" ht="15" outlineLevel="1" x14ac:dyDescent="0.25">
      <c r="A271" s="31">
        <v>11</v>
      </c>
      <c r="B271" s="2" t="s">
        <v>433</v>
      </c>
      <c r="C271" s="1">
        <f t="shared" si="30"/>
        <v>2254971.5099999998</v>
      </c>
      <c r="D271" s="1">
        <v>0</v>
      </c>
      <c r="E271" s="1">
        <v>0</v>
      </c>
      <c r="F271" s="1">
        <v>0</v>
      </c>
      <c r="G271" s="1">
        <v>0</v>
      </c>
      <c r="H271" s="1">
        <v>0</v>
      </c>
      <c r="I271" s="1">
        <v>0</v>
      </c>
      <c r="J271" s="73">
        <v>0</v>
      </c>
      <c r="K271" s="1">
        <v>0</v>
      </c>
      <c r="L271" s="6">
        <v>507</v>
      </c>
      <c r="M271" s="1">
        <f>'Форма 4'!F1235</f>
        <v>2254971.5099999998</v>
      </c>
      <c r="N271" s="6">
        <v>0</v>
      </c>
      <c r="O271" s="6">
        <v>0</v>
      </c>
      <c r="P271" s="6">
        <v>0</v>
      </c>
      <c r="Q271" s="1">
        <v>0</v>
      </c>
      <c r="R271" s="6">
        <v>0</v>
      </c>
      <c r="S271" s="1">
        <v>0</v>
      </c>
      <c r="T271" s="1">
        <v>0</v>
      </c>
      <c r="U271" s="1">
        <v>0</v>
      </c>
      <c r="V271" s="1">
        <v>0</v>
      </c>
      <c r="W271" s="1">
        <v>0</v>
      </c>
      <c r="X271" s="1">
        <v>0</v>
      </c>
      <c r="Y271" s="1">
        <v>0</v>
      </c>
    </row>
    <row r="272" spans="1:25" s="4" customFormat="1" ht="15" outlineLevel="1" x14ac:dyDescent="0.25">
      <c r="A272" s="31">
        <v>12</v>
      </c>
      <c r="B272" s="2" t="s">
        <v>487</v>
      </c>
      <c r="C272" s="1">
        <f t="shared" si="30"/>
        <v>1712632.04</v>
      </c>
      <c r="D272" s="1">
        <v>0</v>
      </c>
      <c r="E272" s="1">
        <v>0</v>
      </c>
      <c r="F272" s="1">
        <v>0</v>
      </c>
      <c r="G272" s="1">
        <v>0</v>
      </c>
      <c r="H272" s="1">
        <v>0</v>
      </c>
      <c r="I272" s="1">
        <v>0</v>
      </c>
      <c r="J272" s="73">
        <v>0</v>
      </c>
      <c r="K272" s="1">
        <v>0</v>
      </c>
      <c r="L272" s="6">
        <v>0</v>
      </c>
      <c r="M272" s="1">
        <v>0</v>
      </c>
      <c r="N272" s="6">
        <v>0</v>
      </c>
      <c r="O272" s="6">
        <v>0</v>
      </c>
      <c r="P272" s="6">
        <v>0</v>
      </c>
      <c r="Q272" s="1">
        <v>0</v>
      </c>
      <c r="R272" s="6">
        <v>45.9</v>
      </c>
      <c r="S272" s="1">
        <f>'Форма 4'!F1238</f>
        <v>1712632.04</v>
      </c>
      <c r="T272" s="1">
        <v>0</v>
      </c>
      <c r="U272" s="1">
        <v>0</v>
      </c>
      <c r="V272" s="1">
        <v>0</v>
      </c>
      <c r="W272" s="1">
        <v>0</v>
      </c>
      <c r="X272" s="1">
        <v>0</v>
      </c>
      <c r="Y272" s="1">
        <v>0</v>
      </c>
    </row>
    <row r="273" spans="1:25" s="4" customFormat="1" ht="15" outlineLevel="1" x14ac:dyDescent="0.25">
      <c r="A273" s="31">
        <v>13</v>
      </c>
      <c r="B273" s="2" t="s">
        <v>429</v>
      </c>
      <c r="C273" s="1">
        <f t="shared" si="30"/>
        <v>1752217.35</v>
      </c>
      <c r="D273" s="1">
        <v>0</v>
      </c>
      <c r="E273" s="1">
        <v>0</v>
      </c>
      <c r="F273" s="1">
        <v>0</v>
      </c>
      <c r="G273" s="1">
        <v>0</v>
      </c>
      <c r="H273" s="1">
        <v>0</v>
      </c>
      <c r="I273" s="1">
        <v>0</v>
      </c>
      <c r="J273" s="73">
        <v>0</v>
      </c>
      <c r="K273" s="1">
        <v>0</v>
      </c>
      <c r="L273" s="6">
        <v>264.8</v>
      </c>
      <c r="M273" s="1">
        <f>'Форма 4'!F1241</f>
        <v>1752217.35</v>
      </c>
      <c r="N273" s="6">
        <v>0</v>
      </c>
      <c r="O273" s="6">
        <v>0</v>
      </c>
      <c r="P273" s="6">
        <v>0</v>
      </c>
      <c r="Q273" s="1">
        <v>0</v>
      </c>
      <c r="R273" s="6">
        <v>0</v>
      </c>
      <c r="S273" s="1">
        <v>0</v>
      </c>
      <c r="T273" s="1">
        <v>0</v>
      </c>
      <c r="U273" s="1">
        <v>0</v>
      </c>
      <c r="V273" s="1">
        <v>0</v>
      </c>
      <c r="W273" s="1">
        <v>0</v>
      </c>
      <c r="X273" s="1">
        <v>0</v>
      </c>
      <c r="Y273" s="1">
        <v>0</v>
      </c>
    </row>
    <row r="274" spans="1:25" s="4" customFormat="1" ht="15" outlineLevel="1" x14ac:dyDescent="0.25">
      <c r="A274" s="31">
        <v>14</v>
      </c>
      <c r="B274" s="2" t="s">
        <v>428</v>
      </c>
      <c r="C274" s="1">
        <f t="shared" si="30"/>
        <v>1480308.15</v>
      </c>
      <c r="D274" s="1">
        <v>0</v>
      </c>
      <c r="E274" s="1">
        <v>0</v>
      </c>
      <c r="F274" s="1">
        <v>0</v>
      </c>
      <c r="G274" s="1">
        <v>0</v>
      </c>
      <c r="H274" s="1">
        <v>0</v>
      </c>
      <c r="I274" s="1">
        <v>0</v>
      </c>
      <c r="J274" s="73">
        <v>0</v>
      </c>
      <c r="K274" s="1">
        <v>0</v>
      </c>
      <c r="L274" s="6">
        <v>0</v>
      </c>
      <c r="M274" s="1">
        <v>0</v>
      </c>
      <c r="N274" s="6">
        <v>0</v>
      </c>
      <c r="O274" s="6">
        <v>0</v>
      </c>
      <c r="P274" s="6">
        <v>351</v>
      </c>
      <c r="Q274" s="1">
        <f>'Форма 4'!F1245+'Форма 4'!F1246</f>
        <v>1136411.5</v>
      </c>
      <c r="R274" s="6">
        <v>0</v>
      </c>
      <c r="S274" s="1">
        <v>0</v>
      </c>
      <c r="T274" s="1">
        <v>351</v>
      </c>
      <c r="U274" s="1">
        <f>'Форма 4'!F1247+'Форма 4'!F1248</f>
        <v>343896.65</v>
      </c>
      <c r="V274" s="1">
        <v>0</v>
      </c>
      <c r="W274" s="1">
        <v>0</v>
      </c>
      <c r="X274" s="1">
        <v>0</v>
      </c>
      <c r="Y274" s="1">
        <v>0</v>
      </c>
    </row>
    <row r="275" spans="1:25" s="4" customFormat="1" ht="15" outlineLevel="1" x14ac:dyDescent="0.25">
      <c r="A275" s="31">
        <v>15</v>
      </c>
      <c r="B275" s="2" t="s">
        <v>488</v>
      </c>
      <c r="C275" s="1">
        <f t="shared" si="30"/>
        <v>1055364.9099999999</v>
      </c>
      <c r="D275" s="1">
        <v>0</v>
      </c>
      <c r="E275" s="1">
        <v>0</v>
      </c>
      <c r="F275" s="1">
        <v>0</v>
      </c>
      <c r="G275" s="1">
        <v>0</v>
      </c>
      <c r="H275" s="1">
        <v>0</v>
      </c>
      <c r="I275" s="1">
        <v>0</v>
      </c>
      <c r="J275" s="73">
        <v>0</v>
      </c>
      <c r="K275" s="1">
        <v>0</v>
      </c>
      <c r="L275" s="6">
        <v>0</v>
      </c>
      <c r="M275" s="1">
        <v>0</v>
      </c>
      <c r="N275" s="6">
        <v>0</v>
      </c>
      <c r="O275" s="6">
        <v>0</v>
      </c>
      <c r="P275" s="6">
        <v>0</v>
      </c>
      <c r="Q275" s="1">
        <v>0</v>
      </c>
      <c r="R275" s="6">
        <v>38.200000000000003</v>
      </c>
      <c r="S275" s="1">
        <f>'Форма 4'!F1249</f>
        <v>1055364.9099999999</v>
      </c>
      <c r="T275" s="1">
        <v>0</v>
      </c>
      <c r="U275" s="1">
        <v>0</v>
      </c>
      <c r="V275" s="1">
        <v>0</v>
      </c>
      <c r="W275" s="1">
        <v>0</v>
      </c>
      <c r="X275" s="1">
        <v>0</v>
      </c>
      <c r="Y275" s="1">
        <v>0</v>
      </c>
    </row>
    <row r="276" spans="1:25" s="4" customFormat="1" ht="15" outlineLevel="1" x14ac:dyDescent="0.25">
      <c r="A276" s="31">
        <v>16</v>
      </c>
      <c r="B276" s="2" t="s">
        <v>430</v>
      </c>
      <c r="C276" s="1">
        <f t="shared" si="30"/>
        <v>2588058.4300000002</v>
      </c>
      <c r="D276" s="1">
        <v>0</v>
      </c>
      <c r="E276" s="1">
        <v>0</v>
      </c>
      <c r="F276" s="1">
        <v>0</v>
      </c>
      <c r="G276" s="1">
        <v>0</v>
      </c>
      <c r="H276" s="1">
        <v>0</v>
      </c>
      <c r="I276" s="1">
        <v>0</v>
      </c>
      <c r="J276" s="73">
        <v>0</v>
      </c>
      <c r="K276" s="1">
        <v>0</v>
      </c>
      <c r="L276" s="6">
        <v>381</v>
      </c>
      <c r="M276" s="1">
        <f>'Форма 4'!F1252</f>
        <v>2588058.4300000002</v>
      </c>
      <c r="N276" s="6">
        <v>0</v>
      </c>
      <c r="O276" s="6">
        <v>0</v>
      </c>
      <c r="P276" s="6">
        <v>0</v>
      </c>
      <c r="Q276" s="1">
        <v>0</v>
      </c>
      <c r="R276" s="6">
        <v>0</v>
      </c>
      <c r="S276" s="1">
        <v>0</v>
      </c>
      <c r="T276" s="1">
        <v>0</v>
      </c>
      <c r="U276" s="1">
        <v>0</v>
      </c>
      <c r="V276" s="1">
        <v>0</v>
      </c>
      <c r="W276" s="1">
        <v>0</v>
      </c>
      <c r="X276" s="1">
        <v>0</v>
      </c>
      <c r="Y276" s="1">
        <v>0</v>
      </c>
    </row>
    <row r="277" spans="1:25" s="4" customFormat="1" ht="15" outlineLevel="1" x14ac:dyDescent="0.25">
      <c r="A277" s="31">
        <v>17</v>
      </c>
      <c r="B277" s="2" t="s">
        <v>434</v>
      </c>
      <c r="C277" s="1">
        <f t="shared" si="30"/>
        <v>1622077.61</v>
      </c>
      <c r="D277" s="1">
        <v>0</v>
      </c>
      <c r="E277" s="1">
        <v>0</v>
      </c>
      <c r="F277" s="1">
        <v>0</v>
      </c>
      <c r="G277" s="1">
        <v>0</v>
      </c>
      <c r="H277" s="1">
        <v>0</v>
      </c>
      <c r="I277" s="1">
        <v>0</v>
      </c>
      <c r="J277" s="73">
        <v>0</v>
      </c>
      <c r="K277" s="1">
        <v>0</v>
      </c>
      <c r="L277" s="6">
        <v>312</v>
      </c>
      <c r="M277" s="1">
        <f>'Форма 4'!F1255</f>
        <v>1622077.61</v>
      </c>
      <c r="N277" s="6">
        <v>0</v>
      </c>
      <c r="O277" s="6">
        <v>0</v>
      </c>
      <c r="P277" s="6">
        <v>0</v>
      </c>
      <c r="Q277" s="1">
        <v>0</v>
      </c>
      <c r="R277" s="6">
        <v>0</v>
      </c>
      <c r="S277" s="1">
        <v>0</v>
      </c>
      <c r="T277" s="1">
        <v>0</v>
      </c>
      <c r="U277" s="1">
        <v>0</v>
      </c>
      <c r="V277" s="1">
        <v>0</v>
      </c>
      <c r="W277" s="1">
        <v>0</v>
      </c>
      <c r="X277" s="1">
        <v>0</v>
      </c>
      <c r="Y277" s="1">
        <v>0</v>
      </c>
    </row>
    <row r="278" spans="1:25" s="4" customFormat="1" ht="15" outlineLevel="1" x14ac:dyDescent="0.25">
      <c r="A278" s="31">
        <v>18</v>
      </c>
      <c r="B278" s="2" t="s">
        <v>164</v>
      </c>
      <c r="C278" s="1">
        <f t="shared" si="30"/>
        <v>2627506.0299999998</v>
      </c>
      <c r="D278" s="1">
        <v>0</v>
      </c>
      <c r="E278" s="1">
        <v>0</v>
      </c>
      <c r="F278" s="1">
        <v>0</v>
      </c>
      <c r="G278" s="1">
        <v>0</v>
      </c>
      <c r="H278" s="1">
        <v>0</v>
      </c>
      <c r="I278" s="1">
        <v>0</v>
      </c>
      <c r="J278" s="73">
        <v>0</v>
      </c>
      <c r="K278" s="1">
        <v>0</v>
      </c>
      <c r="L278" s="6">
        <v>470.4</v>
      </c>
      <c r="M278" s="1">
        <f>'Форма 4'!F1258</f>
        <v>2627506.0299999998</v>
      </c>
      <c r="N278" s="6">
        <v>0</v>
      </c>
      <c r="O278" s="6">
        <v>0</v>
      </c>
      <c r="P278" s="6">
        <v>0</v>
      </c>
      <c r="Q278" s="1">
        <v>0</v>
      </c>
      <c r="R278" s="6">
        <v>0</v>
      </c>
      <c r="S278" s="1">
        <v>0</v>
      </c>
      <c r="T278" s="1">
        <v>0</v>
      </c>
      <c r="U278" s="1">
        <v>0</v>
      </c>
      <c r="V278" s="1">
        <v>0</v>
      </c>
      <c r="W278" s="1">
        <v>0</v>
      </c>
      <c r="X278" s="1">
        <v>0</v>
      </c>
      <c r="Y278" s="1">
        <v>0</v>
      </c>
    </row>
    <row r="279" spans="1:25" s="4" customFormat="1" ht="15" customHeight="1" x14ac:dyDescent="0.25">
      <c r="A279" s="201" t="s">
        <v>436</v>
      </c>
      <c r="B279" s="201"/>
      <c r="C279" s="1">
        <f>C280</f>
        <v>2035864.44</v>
      </c>
      <c r="D279" s="1">
        <f t="shared" ref="D279:Y279" si="31">D280</f>
        <v>0</v>
      </c>
      <c r="E279" s="1">
        <f t="shared" si="31"/>
        <v>0</v>
      </c>
      <c r="F279" s="1">
        <f t="shared" si="31"/>
        <v>0</v>
      </c>
      <c r="G279" s="1">
        <f t="shared" si="31"/>
        <v>0</v>
      </c>
      <c r="H279" s="1">
        <f t="shared" si="31"/>
        <v>0</v>
      </c>
      <c r="I279" s="1">
        <f t="shared" si="31"/>
        <v>0</v>
      </c>
      <c r="J279" s="73">
        <f t="shared" si="31"/>
        <v>0</v>
      </c>
      <c r="K279" s="1">
        <f t="shared" si="31"/>
        <v>0</v>
      </c>
      <c r="L279" s="6">
        <f t="shared" si="31"/>
        <v>368.8</v>
      </c>
      <c r="M279" s="1">
        <f t="shared" si="31"/>
        <v>2035864.44</v>
      </c>
      <c r="N279" s="6">
        <f t="shared" si="31"/>
        <v>0</v>
      </c>
      <c r="O279" s="6">
        <f t="shared" si="31"/>
        <v>0</v>
      </c>
      <c r="P279" s="6">
        <f t="shared" si="31"/>
        <v>0</v>
      </c>
      <c r="Q279" s="1">
        <f t="shared" si="31"/>
        <v>0</v>
      </c>
      <c r="R279" s="6">
        <f t="shared" si="31"/>
        <v>0</v>
      </c>
      <c r="S279" s="1">
        <f t="shared" si="31"/>
        <v>0</v>
      </c>
      <c r="T279" s="1">
        <f t="shared" si="31"/>
        <v>0</v>
      </c>
      <c r="U279" s="1">
        <f t="shared" si="31"/>
        <v>0</v>
      </c>
      <c r="V279" s="1">
        <f t="shared" si="31"/>
        <v>0</v>
      </c>
      <c r="W279" s="1">
        <f t="shared" si="31"/>
        <v>0</v>
      </c>
      <c r="X279" s="1">
        <f t="shared" si="31"/>
        <v>0</v>
      </c>
      <c r="Y279" s="1">
        <f t="shared" si="31"/>
        <v>0</v>
      </c>
    </row>
    <row r="280" spans="1:25" s="4" customFormat="1" ht="15" outlineLevel="1" x14ac:dyDescent="0.25">
      <c r="A280" s="31">
        <v>1</v>
      </c>
      <c r="B280" s="2" t="s">
        <v>440</v>
      </c>
      <c r="C280" s="1">
        <f>D280+E280+F280+G280+H280+I280+K280+M280+O280+Q280+S280+U280+W280+X280+Y280</f>
        <v>2035864.44</v>
      </c>
      <c r="D280" s="1">
        <v>0</v>
      </c>
      <c r="E280" s="1">
        <v>0</v>
      </c>
      <c r="F280" s="1">
        <v>0</v>
      </c>
      <c r="G280" s="1">
        <v>0</v>
      </c>
      <c r="H280" s="1">
        <v>0</v>
      </c>
      <c r="I280" s="1">
        <v>0</v>
      </c>
      <c r="J280" s="73">
        <v>0</v>
      </c>
      <c r="K280" s="1">
        <v>0</v>
      </c>
      <c r="L280" s="6">
        <v>368.8</v>
      </c>
      <c r="M280" s="1">
        <f>'Форма 4'!F1262</f>
        <v>2035864.44</v>
      </c>
      <c r="N280" s="6">
        <v>0</v>
      </c>
      <c r="O280" s="6">
        <v>0</v>
      </c>
      <c r="P280" s="6">
        <v>0</v>
      </c>
      <c r="Q280" s="1">
        <v>0</v>
      </c>
      <c r="R280" s="6">
        <v>0</v>
      </c>
      <c r="S280" s="1">
        <v>0</v>
      </c>
      <c r="T280" s="1">
        <v>0</v>
      </c>
      <c r="U280" s="1">
        <v>0</v>
      </c>
      <c r="V280" s="1">
        <v>0</v>
      </c>
      <c r="W280" s="1">
        <v>0</v>
      </c>
      <c r="X280" s="1">
        <v>0</v>
      </c>
      <c r="Y280" s="1">
        <v>0</v>
      </c>
    </row>
    <row r="281" spans="1:25" s="4" customFormat="1" ht="15" customHeight="1" x14ac:dyDescent="0.25">
      <c r="A281" s="201" t="s">
        <v>377</v>
      </c>
      <c r="B281" s="201"/>
      <c r="C281" s="1">
        <f>C282</f>
        <v>2210177.4300000002</v>
      </c>
      <c r="D281" s="1">
        <f t="shared" ref="D281:Y281" si="32">D282</f>
        <v>0</v>
      </c>
      <c r="E281" s="1">
        <f t="shared" si="32"/>
        <v>0</v>
      </c>
      <c r="F281" s="1">
        <f t="shared" si="32"/>
        <v>0</v>
      </c>
      <c r="G281" s="1">
        <f t="shared" si="32"/>
        <v>0</v>
      </c>
      <c r="H281" s="1">
        <f t="shared" si="32"/>
        <v>0</v>
      </c>
      <c r="I281" s="1">
        <f t="shared" si="32"/>
        <v>0</v>
      </c>
      <c r="J281" s="73">
        <f t="shared" si="32"/>
        <v>0</v>
      </c>
      <c r="K281" s="1">
        <f t="shared" si="32"/>
        <v>0</v>
      </c>
      <c r="L281" s="6">
        <f t="shared" si="32"/>
        <v>270</v>
      </c>
      <c r="M281" s="1">
        <f t="shared" si="32"/>
        <v>2210177.4300000002</v>
      </c>
      <c r="N281" s="6">
        <f t="shared" si="32"/>
        <v>0</v>
      </c>
      <c r="O281" s="6">
        <f t="shared" si="32"/>
        <v>0</v>
      </c>
      <c r="P281" s="6">
        <f t="shared" si="32"/>
        <v>0</v>
      </c>
      <c r="Q281" s="1">
        <f t="shared" si="32"/>
        <v>0</v>
      </c>
      <c r="R281" s="6">
        <f t="shared" si="32"/>
        <v>0</v>
      </c>
      <c r="S281" s="1">
        <f t="shared" si="32"/>
        <v>0</v>
      </c>
      <c r="T281" s="1">
        <f t="shared" si="32"/>
        <v>0</v>
      </c>
      <c r="U281" s="1">
        <f t="shared" si="32"/>
        <v>0</v>
      </c>
      <c r="V281" s="1">
        <f t="shared" si="32"/>
        <v>0</v>
      </c>
      <c r="W281" s="1">
        <f t="shared" si="32"/>
        <v>0</v>
      </c>
      <c r="X281" s="1">
        <f t="shared" si="32"/>
        <v>0</v>
      </c>
      <c r="Y281" s="1">
        <f t="shared" si="32"/>
        <v>0</v>
      </c>
    </row>
    <row r="282" spans="1:25" s="4" customFormat="1" ht="15" outlineLevel="1" x14ac:dyDescent="0.25">
      <c r="A282" s="31">
        <v>1</v>
      </c>
      <c r="B282" s="2" t="s">
        <v>378</v>
      </c>
      <c r="C282" s="1">
        <f>D282+E282+F282+G282+H282+I282+K282+M282+O282+Q282+S282+U282+W282+X282+Y282</f>
        <v>2210177.4300000002</v>
      </c>
      <c r="D282" s="1">
        <v>0</v>
      </c>
      <c r="E282" s="1">
        <v>0</v>
      </c>
      <c r="F282" s="1">
        <v>0</v>
      </c>
      <c r="G282" s="1">
        <v>0</v>
      </c>
      <c r="H282" s="1">
        <v>0</v>
      </c>
      <c r="I282" s="1">
        <v>0</v>
      </c>
      <c r="J282" s="73">
        <v>0</v>
      </c>
      <c r="K282" s="1">
        <v>0</v>
      </c>
      <c r="L282" s="6">
        <v>270</v>
      </c>
      <c r="M282" s="1">
        <f>'Форма 4'!F1266</f>
        <v>2210177.4300000002</v>
      </c>
      <c r="N282" s="6">
        <v>0</v>
      </c>
      <c r="O282" s="6">
        <v>0</v>
      </c>
      <c r="P282" s="6">
        <v>0</v>
      </c>
      <c r="Q282" s="1">
        <v>0</v>
      </c>
      <c r="R282" s="6">
        <v>0</v>
      </c>
      <c r="S282" s="1">
        <v>0</v>
      </c>
      <c r="T282" s="1">
        <v>0</v>
      </c>
      <c r="U282" s="1">
        <v>0</v>
      </c>
      <c r="V282" s="1">
        <v>0</v>
      </c>
      <c r="W282" s="1">
        <v>0</v>
      </c>
      <c r="X282" s="1">
        <v>0</v>
      </c>
      <c r="Y282" s="1">
        <v>0</v>
      </c>
    </row>
    <row r="283" spans="1:25" s="4" customFormat="1" ht="15" customHeight="1" x14ac:dyDescent="0.25">
      <c r="A283" s="201" t="s">
        <v>25</v>
      </c>
      <c r="B283" s="201"/>
      <c r="C283" s="6">
        <f t="shared" ref="C283:Y283" si="33">SUM(C284:C291)</f>
        <v>23806005.140000001</v>
      </c>
      <c r="D283" s="6">
        <f t="shared" si="33"/>
        <v>0</v>
      </c>
      <c r="E283" s="6">
        <f t="shared" si="33"/>
        <v>0</v>
      </c>
      <c r="F283" s="6">
        <f t="shared" si="33"/>
        <v>0</v>
      </c>
      <c r="G283" s="6">
        <f t="shared" si="33"/>
        <v>0</v>
      </c>
      <c r="H283" s="6">
        <f t="shared" si="33"/>
        <v>0</v>
      </c>
      <c r="I283" s="6">
        <f t="shared" si="33"/>
        <v>0</v>
      </c>
      <c r="J283" s="73">
        <f t="shared" si="33"/>
        <v>0</v>
      </c>
      <c r="K283" s="6">
        <f t="shared" si="33"/>
        <v>0</v>
      </c>
      <c r="L283" s="6">
        <f t="shared" si="33"/>
        <v>6573</v>
      </c>
      <c r="M283" s="6">
        <f t="shared" si="33"/>
        <v>23806005.140000001</v>
      </c>
      <c r="N283" s="6">
        <f t="shared" si="33"/>
        <v>0</v>
      </c>
      <c r="O283" s="6">
        <f t="shared" si="33"/>
        <v>0</v>
      </c>
      <c r="P283" s="6">
        <f t="shared" si="33"/>
        <v>0</v>
      </c>
      <c r="Q283" s="6">
        <f t="shared" si="33"/>
        <v>0</v>
      </c>
      <c r="R283" s="6">
        <f t="shared" si="33"/>
        <v>0</v>
      </c>
      <c r="S283" s="6">
        <f t="shared" si="33"/>
        <v>0</v>
      </c>
      <c r="T283" s="6">
        <f t="shared" si="33"/>
        <v>0</v>
      </c>
      <c r="U283" s="6">
        <f t="shared" si="33"/>
        <v>0</v>
      </c>
      <c r="V283" s="6">
        <f t="shared" si="33"/>
        <v>0</v>
      </c>
      <c r="W283" s="6">
        <f t="shared" si="33"/>
        <v>0</v>
      </c>
      <c r="X283" s="6">
        <f t="shared" si="33"/>
        <v>0</v>
      </c>
      <c r="Y283" s="6">
        <f t="shared" si="33"/>
        <v>0</v>
      </c>
    </row>
    <row r="284" spans="1:25" s="4" customFormat="1" ht="15" outlineLevel="1" x14ac:dyDescent="0.25">
      <c r="A284" s="31">
        <v>1</v>
      </c>
      <c r="B284" s="2" t="s">
        <v>165</v>
      </c>
      <c r="C284" s="1">
        <f t="shared" ref="C284:C291" si="34">D284+E284+F284+G284+H284+I284+K284+M284+O284+Q284+S284+U284+W284+X284+Y284</f>
        <v>5369193.3799999999</v>
      </c>
      <c r="D284" s="1">
        <v>0</v>
      </c>
      <c r="E284" s="1">
        <v>0</v>
      </c>
      <c r="F284" s="1">
        <v>0</v>
      </c>
      <c r="G284" s="1">
        <v>0</v>
      </c>
      <c r="H284" s="1">
        <v>0</v>
      </c>
      <c r="I284" s="1">
        <v>0</v>
      </c>
      <c r="J284" s="73">
        <v>0</v>
      </c>
      <c r="K284" s="1">
        <v>0</v>
      </c>
      <c r="L284" s="6">
        <v>870</v>
      </c>
      <c r="M284" s="1">
        <f>'Форма 4'!F1270</f>
        <v>5369193.3799999999</v>
      </c>
      <c r="N284" s="6">
        <v>0</v>
      </c>
      <c r="O284" s="6">
        <v>0</v>
      </c>
      <c r="P284" s="1">
        <v>0</v>
      </c>
      <c r="Q284" s="1">
        <v>0</v>
      </c>
      <c r="R284" s="6">
        <v>0</v>
      </c>
      <c r="S284" s="1">
        <v>0</v>
      </c>
      <c r="T284" s="6">
        <v>0</v>
      </c>
      <c r="U284" s="1">
        <v>0</v>
      </c>
      <c r="V284" s="6">
        <v>0</v>
      </c>
      <c r="W284" s="1">
        <v>0</v>
      </c>
      <c r="X284" s="6">
        <v>0</v>
      </c>
      <c r="Y284" s="1">
        <v>0</v>
      </c>
    </row>
    <row r="285" spans="1:25" s="4" customFormat="1" ht="15" outlineLevel="1" x14ac:dyDescent="0.25">
      <c r="A285" s="31">
        <v>2</v>
      </c>
      <c r="B285" s="2" t="s">
        <v>554</v>
      </c>
      <c r="C285" s="1">
        <f t="shared" si="34"/>
        <v>204838.8</v>
      </c>
      <c r="D285" s="1">
        <v>0</v>
      </c>
      <c r="E285" s="1">
        <v>0</v>
      </c>
      <c r="F285" s="1">
        <v>0</v>
      </c>
      <c r="G285" s="1">
        <v>0</v>
      </c>
      <c r="H285" s="1">
        <v>0</v>
      </c>
      <c r="I285" s="1">
        <v>0</v>
      </c>
      <c r="J285" s="73">
        <v>0</v>
      </c>
      <c r="K285" s="1">
        <v>0</v>
      </c>
      <c r="L285" s="6">
        <v>680</v>
      </c>
      <c r="M285" s="1">
        <f>'Форма 4'!F1273</f>
        <v>204838.8</v>
      </c>
      <c r="N285" s="6">
        <v>0</v>
      </c>
      <c r="O285" s="6">
        <v>0</v>
      </c>
      <c r="P285" s="1">
        <v>0</v>
      </c>
      <c r="Q285" s="1">
        <v>0</v>
      </c>
      <c r="R285" s="6">
        <v>0</v>
      </c>
      <c r="S285" s="1">
        <v>0</v>
      </c>
      <c r="T285" s="6">
        <v>0</v>
      </c>
      <c r="U285" s="1">
        <v>0</v>
      </c>
      <c r="V285" s="6">
        <v>0</v>
      </c>
      <c r="W285" s="1">
        <v>0</v>
      </c>
      <c r="X285" s="6">
        <v>0</v>
      </c>
      <c r="Y285" s="1">
        <v>0</v>
      </c>
    </row>
    <row r="286" spans="1:25" s="4" customFormat="1" ht="15" outlineLevel="1" x14ac:dyDescent="0.25">
      <c r="A286" s="31">
        <v>3</v>
      </c>
      <c r="B286" s="2" t="s">
        <v>555</v>
      </c>
      <c r="C286" s="1">
        <f t="shared" si="34"/>
        <v>293036.79999999999</v>
      </c>
      <c r="D286" s="1">
        <v>0</v>
      </c>
      <c r="E286" s="1">
        <v>0</v>
      </c>
      <c r="F286" s="1">
        <v>0</v>
      </c>
      <c r="G286" s="1">
        <v>0</v>
      </c>
      <c r="H286" s="1">
        <v>0</v>
      </c>
      <c r="I286" s="1">
        <v>0</v>
      </c>
      <c r="J286" s="73">
        <v>0</v>
      </c>
      <c r="K286" s="1">
        <v>0</v>
      </c>
      <c r="L286" s="6">
        <v>920</v>
      </c>
      <c r="M286" s="1">
        <f>'Форма 4'!F1276</f>
        <v>293036.79999999999</v>
      </c>
      <c r="N286" s="6">
        <v>0</v>
      </c>
      <c r="O286" s="6">
        <v>0</v>
      </c>
      <c r="P286" s="1">
        <v>0</v>
      </c>
      <c r="Q286" s="1">
        <v>0</v>
      </c>
      <c r="R286" s="6">
        <v>0</v>
      </c>
      <c r="S286" s="1">
        <v>0</v>
      </c>
      <c r="T286" s="6">
        <v>0</v>
      </c>
      <c r="U286" s="1">
        <v>0</v>
      </c>
      <c r="V286" s="6">
        <v>0</v>
      </c>
      <c r="W286" s="1">
        <v>0</v>
      </c>
      <c r="X286" s="6">
        <v>0</v>
      </c>
      <c r="Y286" s="1">
        <v>0</v>
      </c>
    </row>
    <row r="287" spans="1:25" s="4" customFormat="1" ht="15" outlineLevel="1" x14ac:dyDescent="0.25">
      <c r="A287" s="31">
        <v>4</v>
      </c>
      <c r="B287" s="16" t="s">
        <v>166</v>
      </c>
      <c r="C287" s="1">
        <f t="shared" si="34"/>
        <v>6541644.0099999998</v>
      </c>
      <c r="D287" s="1">
        <v>0</v>
      </c>
      <c r="E287" s="1">
        <v>0</v>
      </c>
      <c r="F287" s="1">
        <v>0</v>
      </c>
      <c r="G287" s="1">
        <v>0</v>
      </c>
      <c r="H287" s="1">
        <v>0</v>
      </c>
      <c r="I287" s="1">
        <v>0</v>
      </c>
      <c r="J287" s="73">
        <v>0</v>
      </c>
      <c r="K287" s="1">
        <v>0</v>
      </c>
      <c r="L287" s="6">
        <v>1070</v>
      </c>
      <c r="M287" s="1">
        <f>'Форма 4'!F1279</f>
        <v>6541644.0099999998</v>
      </c>
      <c r="N287" s="6">
        <v>0</v>
      </c>
      <c r="O287" s="6">
        <v>0</v>
      </c>
      <c r="P287" s="1">
        <v>0</v>
      </c>
      <c r="Q287" s="1">
        <v>0</v>
      </c>
      <c r="R287" s="6">
        <v>0</v>
      </c>
      <c r="S287" s="1">
        <v>0</v>
      </c>
      <c r="T287" s="6">
        <v>0</v>
      </c>
      <c r="U287" s="1">
        <v>0</v>
      </c>
      <c r="V287" s="6">
        <v>0</v>
      </c>
      <c r="W287" s="1">
        <v>0</v>
      </c>
      <c r="X287" s="6">
        <v>0</v>
      </c>
      <c r="Y287" s="1">
        <v>0</v>
      </c>
    </row>
    <row r="288" spans="1:25" s="4" customFormat="1" ht="15" outlineLevel="1" x14ac:dyDescent="0.25">
      <c r="A288" s="31">
        <v>5</v>
      </c>
      <c r="B288" s="16" t="s">
        <v>556</v>
      </c>
      <c r="C288" s="1">
        <f t="shared" si="34"/>
        <v>4119126</v>
      </c>
      <c r="D288" s="1">
        <v>0</v>
      </c>
      <c r="E288" s="1">
        <v>0</v>
      </c>
      <c r="F288" s="1">
        <v>0</v>
      </c>
      <c r="G288" s="1">
        <v>0</v>
      </c>
      <c r="H288" s="1">
        <v>0</v>
      </c>
      <c r="I288" s="1">
        <v>0</v>
      </c>
      <c r="J288" s="73">
        <v>0</v>
      </c>
      <c r="K288" s="1">
        <v>0</v>
      </c>
      <c r="L288" s="6">
        <v>1100</v>
      </c>
      <c r="M288" s="1">
        <f>'Форма 4'!F1282</f>
        <v>4119126</v>
      </c>
      <c r="N288" s="6">
        <v>0</v>
      </c>
      <c r="O288" s="6">
        <v>0</v>
      </c>
      <c r="P288" s="1">
        <v>0</v>
      </c>
      <c r="Q288" s="1">
        <v>0</v>
      </c>
      <c r="R288" s="6">
        <v>0</v>
      </c>
      <c r="S288" s="1">
        <v>0</v>
      </c>
      <c r="T288" s="6">
        <v>0</v>
      </c>
      <c r="U288" s="1">
        <v>0</v>
      </c>
      <c r="V288" s="6">
        <v>0</v>
      </c>
      <c r="W288" s="1">
        <v>0</v>
      </c>
      <c r="X288" s="6">
        <v>0</v>
      </c>
      <c r="Y288" s="1">
        <v>0</v>
      </c>
    </row>
    <row r="289" spans="1:25" s="4" customFormat="1" ht="15" outlineLevel="1" x14ac:dyDescent="0.25">
      <c r="A289" s="31">
        <v>6</v>
      </c>
      <c r="B289" s="16" t="s">
        <v>557</v>
      </c>
      <c r="C289" s="1">
        <f t="shared" si="34"/>
        <v>3714900</v>
      </c>
      <c r="D289" s="1">
        <v>0</v>
      </c>
      <c r="E289" s="1">
        <v>0</v>
      </c>
      <c r="F289" s="1">
        <v>0</v>
      </c>
      <c r="G289" s="1">
        <v>0</v>
      </c>
      <c r="H289" s="1">
        <v>0</v>
      </c>
      <c r="I289" s="1">
        <v>0</v>
      </c>
      <c r="J289" s="73">
        <v>0</v>
      </c>
      <c r="K289" s="1">
        <v>0</v>
      </c>
      <c r="L289" s="6">
        <v>504</v>
      </c>
      <c r="M289" s="1">
        <f>'Форма 4'!F1287</f>
        <v>3714900</v>
      </c>
      <c r="N289" s="6">
        <v>0</v>
      </c>
      <c r="O289" s="6">
        <v>0</v>
      </c>
      <c r="P289" s="1">
        <v>0</v>
      </c>
      <c r="Q289" s="1">
        <v>0</v>
      </c>
      <c r="R289" s="6">
        <v>0</v>
      </c>
      <c r="S289" s="1">
        <v>0</v>
      </c>
      <c r="T289" s="6">
        <v>0</v>
      </c>
      <c r="U289" s="1">
        <v>0</v>
      </c>
      <c r="V289" s="6">
        <v>0</v>
      </c>
      <c r="W289" s="1">
        <v>0</v>
      </c>
      <c r="X289" s="6">
        <v>0</v>
      </c>
      <c r="Y289" s="1">
        <v>0</v>
      </c>
    </row>
    <row r="290" spans="1:25" s="4" customFormat="1" ht="15" outlineLevel="1" x14ac:dyDescent="0.25">
      <c r="A290" s="31">
        <v>7</v>
      </c>
      <c r="B290" s="16" t="s">
        <v>167</v>
      </c>
      <c r="C290" s="1">
        <f t="shared" si="34"/>
        <v>3030681.05</v>
      </c>
      <c r="D290" s="1">
        <v>0</v>
      </c>
      <c r="E290" s="1">
        <v>0</v>
      </c>
      <c r="F290" s="1">
        <v>0</v>
      </c>
      <c r="G290" s="1">
        <v>0</v>
      </c>
      <c r="H290" s="1">
        <v>0</v>
      </c>
      <c r="I290" s="1">
        <v>0</v>
      </c>
      <c r="J290" s="73">
        <v>0</v>
      </c>
      <c r="K290" s="1">
        <v>0</v>
      </c>
      <c r="L290" s="6">
        <v>504</v>
      </c>
      <c r="M290" s="1">
        <f>'Форма 4'!F1292</f>
        <v>3030681.05</v>
      </c>
      <c r="N290" s="6">
        <v>0</v>
      </c>
      <c r="O290" s="6">
        <v>0</v>
      </c>
      <c r="P290" s="1">
        <v>0</v>
      </c>
      <c r="Q290" s="1">
        <v>0</v>
      </c>
      <c r="R290" s="6">
        <v>0</v>
      </c>
      <c r="S290" s="1">
        <v>0</v>
      </c>
      <c r="T290" s="6">
        <v>0</v>
      </c>
      <c r="U290" s="1">
        <v>0</v>
      </c>
      <c r="V290" s="6">
        <v>0</v>
      </c>
      <c r="W290" s="1">
        <v>0</v>
      </c>
      <c r="X290" s="6">
        <v>0</v>
      </c>
      <c r="Y290" s="1">
        <v>0</v>
      </c>
    </row>
    <row r="291" spans="1:25" s="4" customFormat="1" ht="15" outlineLevel="1" x14ac:dyDescent="0.25">
      <c r="A291" s="31">
        <v>8</v>
      </c>
      <c r="B291" s="16" t="s">
        <v>558</v>
      </c>
      <c r="C291" s="1">
        <f t="shared" si="34"/>
        <v>532585.1</v>
      </c>
      <c r="D291" s="1">
        <v>0</v>
      </c>
      <c r="E291" s="1">
        <v>0</v>
      </c>
      <c r="F291" s="1">
        <v>0</v>
      </c>
      <c r="G291" s="1">
        <v>0</v>
      </c>
      <c r="H291" s="1">
        <v>0</v>
      </c>
      <c r="I291" s="1">
        <v>0</v>
      </c>
      <c r="J291" s="73">
        <v>0</v>
      </c>
      <c r="K291" s="1">
        <v>0</v>
      </c>
      <c r="L291" s="6">
        <v>925</v>
      </c>
      <c r="M291" s="1">
        <f>'Форма 4'!F1295</f>
        <v>532585.1</v>
      </c>
      <c r="N291" s="6">
        <v>0</v>
      </c>
      <c r="O291" s="6">
        <v>0</v>
      </c>
      <c r="P291" s="1">
        <v>0</v>
      </c>
      <c r="Q291" s="1">
        <v>0</v>
      </c>
      <c r="R291" s="6">
        <v>0</v>
      </c>
      <c r="S291" s="1">
        <v>0</v>
      </c>
      <c r="T291" s="6">
        <v>0</v>
      </c>
      <c r="U291" s="1">
        <v>0</v>
      </c>
      <c r="V291" s="6">
        <v>0</v>
      </c>
      <c r="W291" s="1">
        <v>0</v>
      </c>
      <c r="X291" s="6">
        <v>0</v>
      </c>
      <c r="Y291" s="1">
        <v>0</v>
      </c>
    </row>
    <row r="292" spans="1:25" s="4" customFormat="1" ht="15" customHeight="1" x14ac:dyDescent="0.25">
      <c r="A292" s="201" t="s">
        <v>460</v>
      </c>
      <c r="B292" s="201"/>
      <c r="C292" s="1">
        <f t="shared" ref="C292:Y292" si="35">SUM(C293:C295)</f>
        <v>7831126.3300000001</v>
      </c>
      <c r="D292" s="1">
        <f t="shared" si="35"/>
        <v>0</v>
      </c>
      <c r="E292" s="1">
        <f t="shared" si="35"/>
        <v>0</v>
      </c>
      <c r="F292" s="1">
        <f t="shared" si="35"/>
        <v>0</v>
      </c>
      <c r="G292" s="1">
        <f t="shared" si="35"/>
        <v>0</v>
      </c>
      <c r="H292" s="1">
        <f t="shared" si="35"/>
        <v>0</v>
      </c>
      <c r="I292" s="1">
        <f t="shared" si="35"/>
        <v>0</v>
      </c>
      <c r="J292" s="21">
        <f t="shared" si="35"/>
        <v>0</v>
      </c>
      <c r="K292" s="1">
        <f t="shared" si="35"/>
        <v>0</v>
      </c>
      <c r="L292" s="1">
        <f t="shared" si="35"/>
        <v>2040.4</v>
      </c>
      <c r="M292" s="1">
        <f t="shared" si="35"/>
        <v>7831126.3300000001</v>
      </c>
      <c r="N292" s="1">
        <f t="shared" si="35"/>
        <v>0</v>
      </c>
      <c r="O292" s="1">
        <f t="shared" si="35"/>
        <v>0</v>
      </c>
      <c r="P292" s="1">
        <f t="shared" si="35"/>
        <v>0</v>
      </c>
      <c r="Q292" s="1">
        <f t="shared" si="35"/>
        <v>0</v>
      </c>
      <c r="R292" s="1">
        <f t="shared" si="35"/>
        <v>0</v>
      </c>
      <c r="S292" s="1">
        <f t="shared" si="35"/>
        <v>0</v>
      </c>
      <c r="T292" s="1">
        <f t="shared" si="35"/>
        <v>0</v>
      </c>
      <c r="U292" s="1">
        <f t="shared" si="35"/>
        <v>0</v>
      </c>
      <c r="V292" s="1">
        <f t="shared" si="35"/>
        <v>0</v>
      </c>
      <c r="W292" s="1">
        <f t="shared" si="35"/>
        <v>0</v>
      </c>
      <c r="X292" s="1">
        <f t="shared" si="35"/>
        <v>0</v>
      </c>
      <c r="Y292" s="1">
        <f t="shared" si="35"/>
        <v>0</v>
      </c>
    </row>
    <row r="293" spans="1:25" s="4" customFormat="1" ht="15" outlineLevel="1" x14ac:dyDescent="0.25">
      <c r="A293" s="39">
        <v>1</v>
      </c>
      <c r="B293" s="19" t="s">
        <v>464</v>
      </c>
      <c r="C293" s="1">
        <f>D293+E293+F293+G293+H293+I293+K293+M293+O293+Q293+S293+U293+W293+X293+Y293</f>
        <v>238324.9</v>
      </c>
      <c r="D293" s="1">
        <v>0</v>
      </c>
      <c r="E293" s="1">
        <v>0</v>
      </c>
      <c r="F293" s="1">
        <v>0</v>
      </c>
      <c r="G293" s="1">
        <v>0</v>
      </c>
      <c r="H293" s="1">
        <v>0</v>
      </c>
      <c r="I293" s="1">
        <v>0</v>
      </c>
      <c r="J293" s="74">
        <v>0</v>
      </c>
      <c r="K293" s="1">
        <v>0</v>
      </c>
      <c r="L293" s="1">
        <v>760</v>
      </c>
      <c r="M293" s="1">
        <f>'Форма 4'!F1299</f>
        <v>238324.9</v>
      </c>
      <c r="N293" s="1">
        <v>0</v>
      </c>
      <c r="O293" s="1">
        <v>0</v>
      </c>
      <c r="P293" s="1">
        <v>0</v>
      </c>
      <c r="Q293" s="1">
        <v>0</v>
      </c>
      <c r="R293" s="1">
        <v>0</v>
      </c>
      <c r="S293" s="1">
        <v>0</v>
      </c>
      <c r="T293" s="1">
        <v>0</v>
      </c>
      <c r="U293" s="1">
        <v>0</v>
      </c>
      <c r="V293" s="1">
        <v>0</v>
      </c>
      <c r="W293" s="1">
        <v>0</v>
      </c>
      <c r="X293" s="1">
        <v>0</v>
      </c>
      <c r="Y293" s="1">
        <v>0</v>
      </c>
    </row>
    <row r="294" spans="1:25" s="4" customFormat="1" ht="15" outlineLevel="1" x14ac:dyDescent="0.25">
      <c r="A294" s="39">
        <v>2</v>
      </c>
      <c r="B294" s="19" t="s">
        <v>461</v>
      </c>
      <c r="C294" s="1">
        <f>D294+E294+F294+G294+H294+I294+K294+M294+O294+Q294+S294+U294+W294+X294+Y294</f>
        <v>4333618.5599999996</v>
      </c>
      <c r="D294" s="1">
        <v>0</v>
      </c>
      <c r="E294" s="1">
        <v>0</v>
      </c>
      <c r="F294" s="1">
        <v>0</v>
      </c>
      <c r="G294" s="1">
        <v>0</v>
      </c>
      <c r="H294" s="1">
        <v>0</v>
      </c>
      <c r="I294" s="1">
        <v>0</v>
      </c>
      <c r="J294" s="74">
        <v>0</v>
      </c>
      <c r="K294" s="1">
        <v>0</v>
      </c>
      <c r="L294" s="1">
        <v>760</v>
      </c>
      <c r="M294" s="1">
        <f>'Форма 4'!F1302</f>
        <v>4333618.5599999996</v>
      </c>
      <c r="N294" s="1">
        <v>0</v>
      </c>
      <c r="O294" s="1">
        <v>0</v>
      </c>
      <c r="P294" s="1">
        <v>0</v>
      </c>
      <c r="Q294" s="1">
        <v>0</v>
      </c>
      <c r="R294" s="1">
        <v>0</v>
      </c>
      <c r="S294" s="1">
        <v>0</v>
      </c>
      <c r="T294" s="1">
        <v>0</v>
      </c>
      <c r="U294" s="1">
        <v>0</v>
      </c>
      <c r="V294" s="1">
        <v>0</v>
      </c>
      <c r="W294" s="1">
        <v>0</v>
      </c>
      <c r="X294" s="1">
        <v>0</v>
      </c>
      <c r="Y294" s="1">
        <v>0</v>
      </c>
    </row>
    <row r="295" spans="1:25" s="4" customFormat="1" ht="15" outlineLevel="1" x14ac:dyDescent="0.25">
      <c r="A295" s="39">
        <v>3</v>
      </c>
      <c r="B295" s="19" t="s">
        <v>462</v>
      </c>
      <c r="C295" s="1">
        <f>D295+E295+F295+G295+H295+I295+K295+M295+O295+Q295+S295+U295+W295+X295+Y295</f>
        <v>3259182.87</v>
      </c>
      <c r="D295" s="1">
        <v>0</v>
      </c>
      <c r="E295" s="1">
        <v>0</v>
      </c>
      <c r="F295" s="1">
        <v>0</v>
      </c>
      <c r="G295" s="1">
        <v>0</v>
      </c>
      <c r="H295" s="1">
        <v>0</v>
      </c>
      <c r="I295" s="1">
        <v>0</v>
      </c>
      <c r="J295" s="74">
        <v>0</v>
      </c>
      <c r="K295" s="1">
        <v>0</v>
      </c>
      <c r="L295" s="1">
        <v>520.4</v>
      </c>
      <c r="M295" s="1">
        <f>'Форма 4'!F1305</f>
        <v>3259182.87</v>
      </c>
      <c r="N295" s="1">
        <v>0</v>
      </c>
      <c r="O295" s="1">
        <v>0</v>
      </c>
      <c r="P295" s="1">
        <v>0</v>
      </c>
      <c r="Q295" s="1">
        <v>0</v>
      </c>
      <c r="R295" s="1">
        <v>0</v>
      </c>
      <c r="S295" s="1">
        <v>0</v>
      </c>
      <c r="T295" s="1">
        <v>0</v>
      </c>
      <c r="U295" s="1">
        <v>0</v>
      </c>
      <c r="V295" s="1">
        <v>0</v>
      </c>
      <c r="W295" s="1">
        <v>0</v>
      </c>
      <c r="X295" s="1">
        <v>0</v>
      </c>
      <c r="Y295" s="1">
        <v>0</v>
      </c>
    </row>
    <row r="296" spans="1:25" s="4" customFormat="1" ht="15.75" customHeight="1" x14ac:dyDescent="0.25">
      <c r="A296" s="244" t="s">
        <v>354</v>
      </c>
      <c r="B296" s="244"/>
      <c r="C296" s="5"/>
      <c r="D296" s="5"/>
      <c r="E296" s="5"/>
      <c r="F296" s="5"/>
      <c r="G296" s="5"/>
      <c r="H296" s="5"/>
      <c r="I296" s="5"/>
      <c r="J296" s="5"/>
      <c r="K296" s="5"/>
      <c r="L296" s="5"/>
      <c r="M296" s="5"/>
      <c r="N296" s="5"/>
      <c r="O296" s="5"/>
      <c r="P296" s="5"/>
      <c r="Q296" s="5"/>
      <c r="R296" s="5"/>
      <c r="S296" s="5"/>
      <c r="T296" s="5"/>
      <c r="U296" s="5"/>
      <c r="V296" s="5"/>
      <c r="W296" s="5"/>
      <c r="X296" s="5"/>
      <c r="Y296" s="5"/>
    </row>
    <row r="297" spans="1:25" s="4" customFormat="1" ht="15" customHeight="1" x14ac:dyDescent="0.25">
      <c r="A297" s="198" t="s">
        <v>30</v>
      </c>
      <c r="B297" s="198"/>
      <c r="C297" s="6">
        <f>C298+C312+C315+C318+C370+C382+C459+C463+C482+C484+C486+C488</f>
        <v>759212745.73000002</v>
      </c>
      <c r="D297" s="6">
        <f t="shared" ref="D297:Y297" si="36">D298+D312+D315+D318+D370+D382+D459+D463+D482+D484+D486+D488</f>
        <v>1519144.4</v>
      </c>
      <c r="E297" s="6">
        <f t="shared" si="36"/>
        <v>39354442.060000002</v>
      </c>
      <c r="F297" s="6">
        <f t="shared" si="36"/>
        <v>916169.8</v>
      </c>
      <c r="G297" s="6">
        <f t="shared" si="36"/>
        <v>9814255.3599999994</v>
      </c>
      <c r="H297" s="6">
        <f t="shared" si="36"/>
        <v>6867894.1799999997</v>
      </c>
      <c r="I297" s="6">
        <f t="shared" si="36"/>
        <v>1005025.82</v>
      </c>
      <c r="J297" s="73">
        <f t="shared" si="36"/>
        <v>91</v>
      </c>
      <c r="K297" s="6">
        <f t="shared" si="36"/>
        <v>159088976</v>
      </c>
      <c r="L297" s="6">
        <f t="shared" si="36"/>
        <v>84799.56</v>
      </c>
      <c r="M297" s="6">
        <f t="shared" si="36"/>
        <v>502943939.13</v>
      </c>
      <c r="N297" s="6">
        <f t="shared" si="36"/>
        <v>342</v>
      </c>
      <c r="O297" s="6">
        <f t="shared" si="36"/>
        <v>457248.1</v>
      </c>
      <c r="P297" s="6">
        <f t="shared" si="36"/>
        <v>9605.7800000000007</v>
      </c>
      <c r="Q297" s="6">
        <f t="shared" si="36"/>
        <v>13897696.140000001</v>
      </c>
      <c r="R297" s="6">
        <f t="shared" si="36"/>
        <v>490</v>
      </c>
      <c r="S297" s="6">
        <f t="shared" si="36"/>
        <v>3421797.8</v>
      </c>
      <c r="T297" s="6">
        <f t="shared" si="36"/>
        <v>1605.28</v>
      </c>
      <c r="U297" s="6">
        <f t="shared" si="36"/>
        <v>1510869.34</v>
      </c>
      <c r="V297" s="6">
        <f t="shared" si="36"/>
        <v>1460.79</v>
      </c>
      <c r="W297" s="6">
        <f t="shared" si="36"/>
        <v>18415287.600000001</v>
      </c>
      <c r="X297" s="6">
        <f t="shared" si="36"/>
        <v>0</v>
      </c>
      <c r="Y297" s="6">
        <f t="shared" si="36"/>
        <v>0</v>
      </c>
    </row>
    <row r="298" spans="1:25" s="4" customFormat="1" ht="15" customHeight="1" x14ac:dyDescent="0.25">
      <c r="A298" s="199" t="s">
        <v>26</v>
      </c>
      <c r="B298" s="199"/>
      <c r="C298" s="1">
        <f>SUM(C299:C311)</f>
        <v>24380013.460000001</v>
      </c>
      <c r="D298" s="1">
        <f t="shared" ref="D298:Y298" si="37">SUM(D299:D311)</f>
        <v>0</v>
      </c>
      <c r="E298" s="1">
        <f t="shared" si="37"/>
        <v>0</v>
      </c>
      <c r="F298" s="1">
        <f t="shared" si="37"/>
        <v>0</v>
      </c>
      <c r="G298" s="1">
        <f t="shared" si="37"/>
        <v>0</v>
      </c>
      <c r="H298" s="1">
        <f t="shared" si="37"/>
        <v>0</v>
      </c>
      <c r="I298" s="1">
        <f t="shared" si="37"/>
        <v>0</v>
      </c>
      <c r="J298" s="74">
        <f t="shared" si="37"/>
        <v>0</v>
      </c>
      <c r="K298" s="1">
        <f t="shared" si="37"/>
        <v>0</v>
      </c>
      <c r="L298" s="1">
        <f t="shared" si="37"/>
        <v>9009.24</v>
      </c>
      <c r="M298" s="1">
        <f t="shared" si="37"/>
        <v>24380013.460000001</v>
      </c>
      <c r="N298" s="1">
        <f t="shared" si="37"/>
        <v>0</v>
      </c>
      <c r="O298" s="1">
        <f t="shared" si="37"/>
        <v>0</v>
      </c>
      <c r="P298" s="1">
        <f t="shared" si="37"/>
        <v>0</v>
      </c>
      <c r="Q298" s="1">
        <f t="shared" si="37"/>
        <v>0</v>
      </c>
      <c r="R298" s="1">
        <f t="shared" si="37"/>
        <v>0</v>
      </c>
      <c r="S298" s="1">
        <f t="shared" si="37"/>
        <v>0</v>
      </c>
      <c r="T298" s="1">
        <f t="shared" si="37"/>
        <v>0</v>
      </c>
      <c r="U298" s="1">
        <f t="shared" si="37"/>
        <v>0</v>
      </c>
      <c r="V298" s="1">
        <f t="shared" si="37"/>
        <v>0</v>
      </c>
      <c r="W298" s="1">
        <f t="shared" si="37"/>
        <v>0</v>
      </c>
      <c r="X298" s="1">
        <f t="shared" si="37"/>
        <v>0</v>
      </c>
      <c r="Y298" s="1">
        <f t="shared" si="37"/>
        <v>0</v>
      </c>
    </row>
    <row r="299" spans="1:25" s="4" customFormat="1" ht="15" outlineLevel="1" x14ac:dyDescent="0.25">
      <c r="A299" s="102">
        <v>1</v>
      </c>
      <c r="B299" s="107" t="s">
        <v>384</v>
      </c>
      <c r="C299" s="1">
        <f t="shared" ref="C299:C311" si="38">D299+E299+F299+G299+H299+I299+K299+M299+O299+Q299+S299+U299+W299+X299+Y299</f>
        <v>214884</v>
      </c>
      <c r="D299" s="1">
        <v>0</v>
      </c>
      <c r="E299" s="1">
        <v>0</v>
      </c>
      <c r="F299" s="1">
        <v>0</v>
      </c>
      <c r="G299" s="1">
        <v>0</v>
      </c>
      <c r="H299" s="1">
        <v>0</v>
      </c>
      <c r="I299" s="1">
        <v>0</v>
      </c>
      <c r="J299" s="74">
        <v>0</v>
      </c>
      <c r="K299" s="1">
        <v>0</v>
      </c>
      <c r="L299" s="1">
        <v>778.15</v>
      </c>
      <c r="M299" s="1">
        <f>'Форма 4'!F1311</f>
        <v>214884</v>
      </c>
      <c r="N299" s="1">
        <v>0</v>
      </c>
      <c r="O299" s="1">
        <v>0</v>
      </c>
      <c r="P299" s="1">
        <v>0</v>
      </c>
      <c r="Q299" s="1">
        <v>0</v>
      </c>
      <c r="R299" s="1">
        <v>0</v>
      </c>
      <c r="S299" s="1">
        <v>0</v>
      </c>
      <c r="T299" s="1">
        <v>0</v>
      </c>
      <c r="U299" s="1">
        <v>0</v>
      </c>
      <c r="V299" s="1">
        <v>0</v>
      </c>
      <c r="W299" s="1">
        <v>0</v>
      </c>
      <c r="X299" s="1">
        <v>0</v>
      </c>
      <c r="Y299" s="1">
        <v>0</v>
      </c>
    </row>
    <row r="300" spans="1:25" s="4" customFormat="1" ht="15" outlineLevel="1" x14ac:dyDescent="0.25">
      <c r="A300" s="102">
        <v>2</v>
      </c>
      <c r="B300" s="107" t="s">
        <v>339</v>
      </c>
      <c r="C300" s="1">
        <f t="shared" si="38"/>
        <v>5278377.22</v>
      </c>
      <c r="D300" s="1">
        <v>0</v>
      </c>
      <c r="E300" s="1">
        <v>0</v>
      </c>
      <c r="F300" s="1">
        <v>0</v>
      </c>
      <c r="G300" s="1">
        <v>0</v>
      </c>
      <c r="H300" s="1">
        <v>0</v>
      </c>
      <c r="I300" s="1">
        <v>0</v>
      </c>
      <c r="J300" s="74">
        <v>0</v>
      </c>
      <c r="K300" s="1">
        <v>0</v>
      </c>
      <c r="L300" s="1">
        <v>812.53</v>
      </c>
      <c r="M300" s="1">
        <f>'Форма 4'!F1314</f>
        <v>5278377.22</v>
      </c>
      <c r="N300" s="1">
        <v>0</v>
      </c>
      <c r="O300" s="1">
        <v>0</v>
      </c>
      <c r="P300" s="1">
        <v>0</v>
      </c>
      <c r="Q300" s="1">
        <v>0</v>
      </c>
      <c r="R300" s="1">
        <v>0</v>
      </c>
      <c r="S300" s="1">
        <v>0</v>
      </c>
      <c r="T300" s="1">
        <v>0</v>
      </c>
      <c r="U300" s="1">
        <v>0</v>
      </c>
      <c r="V300" s="1">
        <v>0</v>
      </c>
      <c r="W300" s="1">
        <v>0</v>
      </c>
      <c r="X300" s="1">
        <v>0</v>
      </c>
      <c r="Y300" s="1">
        <v>0</v>
      </c>
    </row>
    <row r="301" spans="1:25" s="4" customFormat="1" ht="15" outlineLevel="1" x14ac:dyDescent="0.25">
      <c r="A301" s="102">
        <v>3</v>
      </c>
      <c r="B301" s="107" t="s">
        <v>341</v>
      </c>
      <c r="C301" s="1">
        <f t="shared" si="38"/>
        <v>6270368.4000000004</v>
      </c>
      <c r="D301" s="1">
        <v>0</v>
      </c>
      <c r="E301" s="1">
        <v>0</v>
      </c>
      <c r="F301" s="1">
        <v>0</v>
      </c>
      <c r="G301" s="1">
        <v>0</v>
      </c>
      <c r="H301" s="1">
        <v>0</v>
      </c>
      <c r="I301" s="1">
        <v>0</v>
      </c>
      <c r="J301" s="74">
        <v>0</v>
      </c>
      <c r="K301" s="1">
        <v>0</v>
      </c>
      <c r="L301" s="1">
        <v>559.49</v>
      </c>
      <c r="M301" s="1">
        <f>'Форма 4'!F1317</f>
        <v>6270368.4000000004</v>
      </c>
      <c r="N301" s="1">
        <v>0</v>
      </c>
      <c r="O301" s="1">
        <v>0</v>
      </c>
      <c r="P301" s="1">
        <v>0</v>
      </c>
      <c r="Q301" s="1">
        <v>0</v>
      </c>
      <c r="R301" s="1">
        <v>0</v>
      </c>
      <c r="S301" s="1">
        <v>0</v>
      </c>
      <c r="T301" s="1">
        <v>0</v>
      </c>
      <c r="U301" s="1">
        <v>0</v>
      </c>
      <c r="V301" s="1">
        <v>0</v>
      </c>
      <c r="W301" s="1">
        <v>0</v>
      </c>
      <c r="X301" s="1">
        <v>0</v>
      </c>
      <c r="Y301" s="1">
        <v>0</v>
      </c>
    </row>
    <row r="302" spans="1:25" s="4" customFormat="1" ht="15" outlineLevel="1" x14ac:dyDescent="0.25">
      <c r="A302" s="102">
        <v>4</v>
      </c>
      <c r="B302" s="107" t="s">
        <v>385</v>
      </c>
      <c r="C302" s="1">
        <f t="shared" si="38"/>
        <v>324697.34999999998</v>
      </c>
      <c r="D302" s="1">
        <v>0</v>
      </c>
      <c r="E302" s="1">
        <v>0</v>
      </c>
      <c r="F302" s="1">
        <v>0</v>
      </c>
      <c r="G302" s="1">
        <v>0</v>
      </c>
      <c r="H302" s="1">
        <v>0</v>
      </c>
      <c r="I302" s="1">
        <v>0</v>
      </c>
      <c r="J302" s="74">
        <v>0</v>
      </c>
      <c r="K302" s="1">
        <v>0</v>
      </c>
      <c r="L302" s="1">
        <v>876.92</v>
      </c>
      <c r="M302" s="1">
        <f>'Форма 4'!F1320</f>
        <v>324697.34999999998</v>
      </c>
      <c r="N302" s="1">
        <v>0</v>
      </c>
      <c r="O302" s="1">
        <v>0</v>
      </c>
      <c r="P302" s="1">
        <v>0</v>
      </c>
      <c r="Q302" s="1">
        <v>0</v>
      </c>
      <c r="R302" s="1">
        <v>0</v>
      </c>
      <c r="S302" s="1">
        <v>0</v>
      </c>
      <c r="T302" s="1">
        <v>0</v>
      </c>
      <c r="U302" s="1">
        <v>0</v>
      </c>
      <c r="V302" s="1">
        <v>0</v>
      </c>
      <c r="W302" s="1">
        <v>0</v>
      </c>
      <c r="X302" s="1">
        <v>0</v>
      </c>
      <c r="Y302" s="1">
        <v>0</v>
      </c>
    </row>
    <row r="303" spans="1:25" s="4" customFormat="1" ht="15" outlineLevel="1" x14ac:dyDescent="0.25">
      <c r="A303" s="102">
        <v>5</v>
      </c>
      <c r="B303" s="107" t="s">
        <v>386</v>
      </c>
      <c r="C303" s="1">
        <f t="shared" si="38"/>
        <v>372714.62</v>
      </c>
      <c r="D303" s="1">
        <v>0</v>
      </c>
      <c r="E303" s="1">
        <v>0</v>
      </c>
      <c r="F303" s="1">
        <v>0</v>
      </c>
      <c r="G303" s="1">
        <v>0</v>
      </c>
      <c r="H303" s="1">
        <v>0</v>
      </c>
      <c r="I303" s="1">
        <v>0</v>
      </c>
      <c r="J303" s="74">
        <v>0</v>
      </c>
      <c r="K303" s="1">
        <v>0</v>
      </c>
      <c r="L303" s="1">
        <v>994.51</v>
      </c>
      <c r="M303" s="1">
        <f>'Форма 4'!F1323</f>
        <v>372714.62</v>
      </c>
      <c r="N303" s="1">
        <v>0</v>
      </c>
      <c r="O303" s="1">
        <v>0</v>
      </c>
      <c r="P303" s="1">
        <v>0</v>
      </c>
      <c r="Q303" s="1">
        <v>0</v>
      </c>
      <c r="R303" s="1">
        <v>0</v>
      </c>
      <c r="S303" s="1">
        <v>0</v>
      </c>
      <c r="T303" s="1">
        <v>0</v>
      </c>
      <c r="U303" s="1">
        <v>0</v>
      </c>
      <c r="V303" s="1">
        <v>0</v>
      </c>
      <c r="W303" s="1">
        <v>0</v>
      </c>
      <c r="X303" s="1">
        <v>0</v>
      </c>
      <c r="Y303" s="1">
        <v>0</v>
      </c>
    </row>
    <row r="304" spans="1:25" x14ac:dyDescent="0.25">
      <c r="A304" s="102">
        <v>6</v>
      </c>
      <c r="B304" s="107" t="s">
        <v>387</v>
      </c>
      <c r="C304" s="1">
        <f t="shared" si="38"/>
        <v>754172.87</v>
      </c>
      <c r="D304" s="1">
        <v>0</v>
      </c>
      <c r="E304" s="1">
        <v>0</v>
      </c>
      <c r="F304" s="1">
        <v>0</v>
      </c>
      <c r="G304" s="1">
        <v>0</v>
      </c>
      <c r="H304" s="1">
        <v>0</v>
      </c>
      <c r="I304" s="1">
        <v>0</v>
      </c>
      <c r="J304" s="74">
        <v>0</v>
      </c>
      <c r="K304" s="1">
        <v>0</v>
      </c>
      <c r="L304" s="1">
        <v>1254.27</v>
      </c>
      <c r="M304" s="1">
        <f>'Форма 4'!F1326</f>
        <v>754172.87</v>
      </c>
      <c r="N304" s="1">
        <v>0</v>
      </c>
      <c r="O304" s="1">
        <v>0</v>
      </c>
      <c r="P304" s="1">
        <v>0</v>
      </c>
      <c r="Q304" s="1">
        <v>0</v>
      </c>
      <c r="R304" s="1">
        <v>0</v>
      </c>
      <c r="S304" s="1">
        <v>0</v>
      </c>
      <c r="T304" s="1">
        <v>0</v>
      </c>
      <c r="U304" s="1">
        <v>0</v>
      </c>
      <c r="V304" s="1">
        <v>0</v>
      </c>
      <c r="W304" s="1">
        <v>0</v>
      </c>
      <c r="X304" s="1">
        <v>0</v>
      </c>
      <c r="Y304" s="1">
        <v>0</v>
      </c>
    </row>
    <row r="305" spans="1:25" s="4" customFormat="1" ht="15" outlineLevel="1" x14ac:dyDescent="0.25">
      <c r="A305" s="102">
        <v>7</v>
      </c>
      <c r="B305" s="107" t="s">
        <v>342</v>
      </c>
      <c r="C305" s="1">
        <f t="shared" si="38"/>
        <v>2414203.98</v>
      </c>
      <c r="D305" s="1">
        <v>0</v>
      </c>
      <c r="E305" s="1">
        <v>0</v>
      </c>
      <c r="F305" s="1">
        <v>0</v>
      </c>
      <c r="G305" s="1">
        <v>0</v>
      </c>
      <c r="H305" s="1">
        <v>0</v>
      </c>
      <c r="I305" s="1">
        <v>0</v>
      </c>
      <c r="J305" s="74">
        <v>0</v>
      </c>
      <c r="K305" s="1">
        <v>0</v>
      </c>
      <c r="L305" s="1">
        <v>291.35000000000002</v>
      </c>
      <c r="M305" s="1">
        <f>'Форма 4'!F1329</f>
        <v>2414203.98</v>
      </c>
      <c r="N305" s="1">
        <v>0</v>
      </c>
      <c r="O305" s="1">
        <v>0</v>
      </c>
      <c r="P305" s="1">
        <v>0</v>
      </c>
      <c r="Q305" s="1">
        <v>0</v>
      </c>
      <c r="R305" s="1">
        <v>0</v>
      </c>
      <c r="S305" s="1">
        <v>0</v>
      </c>
      <c r="T305" s="1">
        <v>0</v>
      </c>
      <c r="U305" s="1">
        <v>0</v>
      </c>
      <c r="V305" s="1">
        <v>0</v>
      </c>
      <c r="W305" s="1">
        <v>0</v>
      </c>
      <c r="X305" s="1">
        <v>0</v>
      </c>
      <c r="Y305" s="1">
        <v>0</v>
      </c>
    </row>
    <row r="306" spans="1:25" x14ac:dyDescent="0.25">
      <c r="A306" s="102">
        <v>8</v>
      </c>
      <c r="B306" s="107" t="s">
        <v>343</v>
      </c>
      <c r="C306" s="1">
        <f t="shared" si="38"/>
        <v>2539931.5499999998</v>
      </c>
      <c r="D306" s="1">
        <v>0</v>
      </c>
      <c r="E306" s="1">
        <v>0</v>
      </c>
      <c r="F306" s="1">
        <v>0</v>
      </c>
      <c r="G306" s="1">
        <v>0</v>
      </c>
      <c r="H306" s="1">
        <v>0</v>
      </c>
      <c r="I306" s="1">
        <v>0</v>
      </c>
      <c r="J306" s="74">
        <v>0</v>
      </c>
      <c r="K306" s="1">
        <v>0</v>
      </c>
      <c r="L306" s="1">
        <v>559.49</v>
      </c>
      <c r="M306" s="1">
        <f>'Форма 4'!F1332</f>
        <v>2539931.5499999998</v>
      </c>
      <c r="N306" s="1">
        <v>0</v>
      </c>
      <c r="O306" s="1">
        <v>0</v>
      </c>
      <c r="P306" s="1">
        <v>0</v>
      </c>
      <c r="Q306" s="1">
        <v>0</v>
      </c>
      <c r="R306" s="1">
        <v>0</v>
      </c>
      <c r="S306" s="1">
        <v>0</v>
      </c>
      <c r="T306" s="1">
        <v>0</v>
      </c>
      <c r="U306" s="1">
        <v>0</v>
      </c>
      <c r="V306" s="1">
        <v>0</v>
      </c>
      <c r="W306" s="1">
        <v>0</v>
      </c>
      <c r="X306" s="1">
        <v>0</v>
      </c>
      <c r="Y306" s="1">
        <v>0</v>
      </c>
    </row>
    <row r="307" spans="1:25" x14ac:dyDescent="0.25">
      <c r="A307" s="102">
        <v>9</v>
      </c>
      <c r="B307" s="107" t="s">
        <v>344</v>
      </c>
      <c r="C307" s="1">
        <f t="shared" si="38"/>
        <v>2820990.85</v>
      </c>
      <c r="D307" s="1">
        <v>0</v>
      </c>
      <c r="E307" s="1">
        <v>0</v>
      </c>
      <c r="F307" s="1">
        <v>0</v>
      </c>
      <c r="G307" s="1">
        <v>0</v>
      </c>
      <c r="H307" s="1">
        <v>0</v>
      </c>
      <c r="I307" s="1">
        <v>0</v>
      </c>
      <c r="J307" s="74">
        <v>0</v>
      </c>
      <c r="K307" s="1">
        <v>0</v>
      </c>
      <c r="L307" s="1">
        <v>343.18</v>
      </c>
      <c r="M307" s="1">
        <f>'Форма 4'!F1335</f>
        <v>2820990.85</v>
      </c>
      <c r="N307" s="1">
        <v>0</v>
      </c>
      <c r="O307" s="1">
        <v>0</v>
      </c>
      <c r="P307" s="1">
        <v>0</v>
      </c>
      <c r="Q307" s="1">
        <v>0</v>
      </c>
      <c r="R307" s="1">
        <v>0</v>
      </c>
      <c r="S307" s="1">
        <v>0</v>
      </c>
      <c r="T307" s="1">
        <v>0</v>
      </c>
      <c r="U307" s="1">
        <v>0</v>
      </c>
      <c r="V307" s="1">
        <v>0</v>
      </c>
      <c r="W307" s="1">
        <v>0</v>
      </c>
      <c r="X307" s="1">
        <v>0</v>
      </c>
      <c r="Y307" s="1">
        <v>0</v>
      </c>
    </row>
    <row r="308" spans="1:25" x14ac:dyDescent="0.25">
      <c r="A308" s="102">
        <v>10</v>
      </c>
      <c r="B308" s="107" t="s">
        <v>369</v>
      </c>
      <c r="C308" s="1">
        <f t="shared" si="38"/>
        <v>756676.8</v>
      </c>
      <c r="D308" s="1">
        <v>0</v>
      </c>
      <c r="E308" s="1">
        <v>0</v>
      </c>
      <c r="F308" s="1">
        <v>0</v>
      </c>
      <c r="G308" s="1">
        <v>0</v>
      </c>
      <c r="H308" s="1">
        <v>0</v>
      </c>
      <c r="I308" s="1">
        <v>0</v>
      </c>
      <c r="J308" s="74">
        <v>0</v>
      </c>
      <c r="K308" s="1">
        <v>0</v>
      </c>
      <c r="L308" s="1">
        <v>1207.6099999999999</v>
      </c>
      <c r="M308" s="1">
        <f>'Форма 4'!F1338</f>
        <v>756676.8</v>
      </c>
      <c r="N308" s="1">
        <v>0</v>
      </c>
      <c r="O308" s="1">
        <v>0</v>
      </c>
      <c r="P308" s="1">
        <v>0</v>
      </c>
      <c r="Q308" s="1">
        <v>0</v>
      </c>
      <c r="R308" s="1">
        <v>0</v>
      </c>
      <c r="S308" s="1">
        <v>0</v>
      </c>
      <c r="T308" s="1">
        <v>0</v>
      </c>
      <c r="U308" s="1">
        <v>0</v>
      </c>
      <c r="V308" s="1">
        <v>0</v>
      </c>
      <c r="W308" s="1">
        <v>0</v>
      </c>
      <c r="X308" s="1">
        <v>0</v>
      </c>
      <c r="Y308" s="1">
        <v>0</v>
      </c>
    </row>
    <row r="309" spans="1:25" x14ac:dyDescent="0.25">
      <c r="A309" s="102">
        <v>11</v>
      </c>
      <c r="B309" s="107" t="s">
        <v>388</v>
      </c>
      <c r="C309" s="1">
        <f t="shared" si="38"/>
        <v>214981.64</v>
      </c>
      <c r="D309" s="1">
        <v>0</v>
      </c>
      <c r="E309" s="1">
        <v>0</v>
      </c>
      <c r="F309" s="1">
        <v>0</v>
      </c>
      <c r="G309" s="1">
        <v>0</v>
      </c>
      <c r="H309" s="1">
        <v>0</v>
      </c>
      <c r="I309" s="1">
        <v>0</v>
      </c>
      <c r="J309" s="74">
        <v>0</v>
      </c>
      <c r="K309" s="1">
        <v>0</v>
      </c>
      <c r="L309" s="1">
        <v>561.74</v>
      </c>
      <c r="M309" s="1">
        <f>'Форма 4'!F1341</f>
        <v>214981.64</v>
      </c>
      <c r="N309" s="1">
        <v>0</v>
      </c>
      <c r="O309" s="1">
        <v>0</v>
      </c>
      <c r="P309" s="1">
        <v>0</v>
      </c>
      <c r="Q309" s="1">
        <v>0</v>
      </c>
      <c r="R309" s="1">
        <v>0</v>
      </c>
      <c r="S309" s="1">
        <v>0</v>
      </c>
      <c r="T309" s="1">
        <v>0</v>
      </c>
      <c r="U309" s="1">
        <v>0</v>
      </c>
      <c r="V309" s="1">
        <v>0</v>
      </c>
      <c r="W309" s="1">
        <v>0</v>
      </c>
      <c r="X309" s="1">
        <v>0</v>
      </c>
      <c r="Y309" s="1">
        <v>0</v>
      </c>
    </row>
    <row r="310" spans="1:25" s="4" customFormat="1" ht="15" outlineLevel="1" x14ac:dyDescent="0.25">
      <c r="A310" s="102">
        <v>12</v>
      </c>
      <c r="B310" s="107" t="s">
        <v>345</v>
      </c>
      <c r="C310" s="1">
        <f t="shared" si="38"/>
        <v>2244161.6</v>
      </c>
      <c r="D310" s="1">
        <v>0</v>
      </c>
      <c r="E310" s="1">
        <v>0</v>
      </c>
      <c r="F310" s="1">
        <v>0</v>
      </c>
      <c r="G310" s="1">
        <v>0</v>
      </c>
      <c r="H310" s="1">
        <v>0</v>
      </c>
      <c r="I310" s="1">
        <v>0</v>
      </c>
      <c r="J310" s="74">
        <v>0</v>
      </c>
      <c r="K310" s="1">
        <v>0</v>
      </c>
      <c r="L310" s="1">
        <v>350</v>
      </c>
      <c r="M310" s="1">
        <f>'Форма 4'!F1344</f>
        <v>2244161.6</v>
      </c>
      <c r="N310" s="1">
        <v>0</v>
      </c>
      <c r="O310" s="1">
        <v>0</v>
      </c>
      <c r="P310" s="1">
        <v>0</v>
      </c>
      <c r="Q310" s="1">
        <v>0</v>
      </c>
      <c r="R310" s="1">
        <v>0</v>
      </c>
      <c r="S310" s="1">
        <v>0</v>
      </c>
      <c r="T310" s="1">
        <v>0</v>
      </c>
      <c r="U310" s="1">
        <v>0</v>
      </c>
      <c r="V310" s="1">
        <v>0</v>
      </c>
      <c r="W310" s="1">
        <v>0</v>
      </c>
      <c r="X310" s="1">
        <v>0</v>
      </c>
      <c r="Y310" s="1">
        <v>0</v>
      </c>
    </row>
    <row r="311" spans="1:25" x14ac:dyDescent="0.25">
      <c r="A311" s="102">
        <v>13</v>
      </c>
      <c r="B311" s="107" t="s">
        <v>389</v>
      </c>
      <c r="C311" s="1">
        <f t="shared" si="38"/>
        <v>173852.58</v>
      </c>
      <c r="D311" s="1">
        <v>0</v>
      </c>
      <c r="E311" s="1">
        <v>0</v>
      </c>
      <c r="F311" s="1">
        <v>0</v>
      </c>
      <c r="G311" s="1">
        <v>0</v>
      </c>
      <c r="H311" s="1">
        <v>0</v>
      </c>
      <c r="I311" s="1">
        <v>0</v>
      </c>
      <c r="J311" s="74">
        <v>0</v>
      </c>
      <c r="K311" s="1">
        <v>0</v>
      </c>
      <c r="L311" s="1">
        <v>420</v>
      </c>
      <c r="M311" s="1">
        <f>'Форма 4'!F1347</f>
        <v>173852.58</v>
      </c>
      <c r="N311" s="1">
        <v>0</v>
      </c>
      <c r="O311" s="1">
        <v>0</v>
      </c>
      <c r="P311" s="1">
        <v>0</v>
      </c>
      <c r="Q311" s="1">
        <v>0</v>
      </c>
      <c r="R311" s="1">
        <v>0</v>
      </c>
      <c r="S311" s="1">
        <v>0</v>
      </c>
      <c r="T311" s="1">
        <v>0</v>
      </c>
      <c r="U311" s="1">
        <v>0</v>
      </c>
      <c r="V311" s="1">
        <v>0</v>
      </c>
      <c r="W311" s="1">
        <v>0</v>
      </c>
      <c r="X311" s="1">
        <v>0</v>
      </c>
      <c r="Y311" s="1">
        <v>0</v>
      </c>
    </row>
    <row r="312" spans="1:25" s="4" customFormat="1" ht="15" customHeight="1" x14ac:dyDescent="0.25">
      <c r="A312" s="199" t="s">
        <v>28</v>
      </c>
      <c r="B312" s="199"/>
      <c r="C312" s="1">
        <f>SUM(C313:C314)</f>
        <v>4361128.78</v>
      </c>
      <c r="D312" s="1">
        <f t="shared" ref="D312:Y312" si="39">SUM(D313:D314)</f>
        <v>0</v>
      </c>
      <c r="E312" s="1">
        <f t="shared" si="39"/>
        <v>0</v>
      </c>
      <c r="F312" s="1">
        <f t="shared" si="39"/>
        <v>0</v>
      </c>
      <c r="G312" s="1">
        <f t="shared" si="39"/>
        <v>0</v>
      </c>
      <c r="H312" s="1">
        <f t="shared" si="39"/>
        <v>0</v>
      </c>
      <c r="I312" s="1">
        <f t="shared" si="39"/>
        <v>0</v>
      </c>
      <c r="J312" s="74">
        <f t="shared" si="39"/>
        <v>0</v>
      </c>
      <c r="K312" s="1">
        <f t="shared" si="39"/>
        <v>0</v>
      </c>
      <c r="L312" s="1">
        <f t="shared" si="39"/>
        <v>1085.5</v>
      </c>
      <c r="M312" s="1">
        <f t="shared" si="39"/>
        <v>4361128.78</v>
      </c>
      <c r="N312" s="1">
        <f t="shared" si="39"/>
        <v>0</v>
      </c>
      <c r="O312" s="1">
        <f t="shared" si="39"/>
        <v>0</v>
      </c>
      <c r="P312" s="1">
        <f t="shared" si="39"/>
        <v>0</v>
      </c>
      <c r="Q312" s="1">
        <f t="shared" si="39"/>
        <v>0</v>
      </c>
      <c r="R312" s="1">
        <f t="shared" si="39"/>
        <v>0</v>
      </c>
      <c r="S312" s="1">
        <f t="shared" si="39"/>
        <v>0</v>
      </c>
      <c r="T312" s="1">
        <f t="shared" si="39"/>
        <v>0</v>
      </c>
      <c r="U312" s="1">
        <f t="shared" si="39"/>
        <v>0</v>
      </c>
      <c r="V312" s="1">
        <f t="shared" si="39"/>
        <v>0</v>
      </c>
      <c r="W312" s="1">
        <f t="shared" si="39"/>
        <v>0</v>
      </c>
      <c r="X312" s="1">
        <f t="shared" si="39"/>
        <v>0</v>
      </c>
      <c r="Y312" s="1">
        <f t="shared" si="39"/>
        <v>0</v>
      </c>
    </row>
    <row r="313" spans="1:25" s="4" customFormat="1" ht="15" outlineLevel="1" x14ac:dyDescent="0.25">
      <c r="A313" s="39">
        <v>1</v>
      </c>
      <c r="B313" s="19" t="s">
        <v>644</v>
      </c>
      <c r="C313" s="1">
        <f>D313+E313+F313+G313+H313+I313+K313+M313+O313+Q313+S313+U313+W313+X313+Y313</f>
        <v>85236.9</v>
      </c>
      <c r="D313" s="1">
        <v>0</v>
      </c>
      <c r="E313" s="1">
        <v>0</v>
      </c>
      <c r="F313" s="1">
        <v>0</v>
      </c>
      <c r="G313" s="1">
        <v>0</v>
      </c>
      <c r="H313" s="1">
        <v>0</v>
      </c>
      <c r="I313" s="1">
        <v>0</v>
      </c>
      <c r="J313" s="74">
        <v>0</v>
      </c>
      <c r="K313" s="1">
        <v>0</v>
      </c>
      <c r="L313" s="1">
        <v>281.10000000000002</v>
      </c>
      <c r="M313" s="1">
        <f>'Форма 4'!F1351</f>
        <v>85236.9</v>
      </c>
      <c r="N313" s="1">
        <v>0</v>
      </c>
      <c r="O313" s="1">
        <v>0</v>
      </c>
      <c r="P313" s="1">
        <v>0</v>
      </c>
      <c r="Q313" s="1">
        <v>0</v>
      </c>
      <c r="R313" s="1">
        <v>0</v>
      </c>
      <c r="S313" s="1">
        <v>0</v>
      </c>
      <c r="T313" s="1">
        <v>0</v>
      </c>
      <c r="U313" s="1">
        <v>0</v>
      </c>
      <c r="V313" s="1">
        <v>0</v>
      </c>
      <c r="W313" s="1">
        <v>0</v>
      </c>
      <c r="X313" s="1">
        <v>0</v>
      </c>
      <c r="Y313" s="1">
        <v>0</v>
      </c>
    </row>
    <row r="314" spans="1:25" s="4" customFormat="1" ht="15" outlineLevel="1" x14ac:dyDescent="0.25">
      <c r="A314" s="39">
        <v>2</v>
      </c>
      <c r="B314" s="19" t="s">
        <v>346</v>
      </c>
      <c r="C314" s="1">
        <f>D314+E314+F314+G314+H314+I314+K314+M314+O314+Q314+S314+U314+W314+X314+Y314</f>
        <v>4275891.88</v>
      </c>
      <c r="D314" s="1">
        <v>0</v>
      </c>
      <c r="E314" s="1">
        <v>0</v>
      </c>
      <c r="F314" s="1">
        <v>0</v>
      </c>
      <c r="G314" s="1">
        <v>0</v>
      </c>
      <c r="H314" s="1">
        <v>0</v>
      </c>
      <c r="I314" s="1">
        <v>0</v>
      </c>
      <c r="J314" s="74">
        <v>0</v>
      </c>
      <c r="K314" s="1">
        <v>0</v>
      </c>
      <c r="L314" s="1">
        <v>804.4</v>
      </c>
      <c r="M314" s="1">
        <f>'Форма 4'!F1354</f>
        <v>4275891.88</v>
      </c>
      <c r="N314" s="1">
        <v>0</v>
      </c>
      <c r="O314" s="1">
        <v>0</v>
      </c>
      <c r="P314" s="1">
        <v>0</v>
      </c>
      <c r="Q314" s="1">
        <v>0</v>
      </c>
      <c r="R314" s="1">
        <v>0</v>
      </c>
      <c r="S314" s="1">
        <v>0</v>
      </c>
      <c r="T314" s="1">
        <v>0</v>
      </c>
      <c r="U314" s="1">
        <v>0</v>
      </c>
      <c r="V314" s="1">
        <v>0</v>
      </c>
      <c r="W314" s="1">
        <v>0</v>
      </c>
      <c r="X314" s="1">
        <v>0</v>
      </c>
      <c r="Y314" s="1">
        <v>0</v>
      </c>
    </row>
    <row r="315" spans="1:25" s="4" customFormat="1" ht="15" customHeight="1" x14ac:dyDescent="0.25">
      <c r="A315" s="199" t="s">
        <v>53</v>
      </c>
      <c r="B315" s="199"/>
      <c r="C315" s="1">
        <f t="shared" ref="C315:Y315" si="40">SUM(C316:C317)</f>
        <v>3695409.2</v>
      </c>
      <c r="D315" s="1">
        <f t="shared" si="40"/>
        <v>0</v>
      </c>
      <c r="E315" s="1">
        <f t="shared" si="40"/>
        <v>0</v>
      </c>
      <c r="F315" s="1">
        <f t="shared" si="40"/>
        <v>0</v>
      </c>
      <c r="G315" s="1">
        <f t="shared" si="40"/>
        <v>0</v>
      </c>
      <c r="H315" s="1">
        <f t="shared" si="40"/>
        <v>0</v>
      </c>
      <c r="I315" s="1">
        <f t="shared" si="40"/>
        <v>0</v>
      </c>
      <c r="J315" s="21">
        <f t="shared" si="40"/>
        <v>0</v>
      </c>
      <c r="K315" s="1">
        <f t="shared" si="40"/>
        <v>0</v>
      </c>
      <c r="L315" s="1">
        <f t="shared" si="40"/>
        <v>848.93</v>
      </c>
      <c r="M315" s="1">
        <f t="shared" si="40"/>
        <v>3695409.2</v>
      </c>
      <c r="N315" s="1">
        <f t="shared" si="40"/>
        <v>0</v>
      </c>
      <c r="O315" s="1">
        <f t="shared" si="40"/>
        <v>0</v>
      </c>
      <c r="P315" s="1">
        <f t="shared" si="40"/>
        <v>0</v>
      </c>
      <c r="Q315" s="1">
        <f t="shared" si="40"/>
        <v>0</v>
      </c>
      <c r="R315" s="1">
        <f t="shared" si="40"/>
        <v>0</v>
      </c>
      <c r="S315" s="1">
        <f t="shared" si="40"/>
        <v>0</v>
      </c>
      <c r="T315" s="1">
        <f t="shared" si="40"/>
        <v>0</v>
      </c>
      <c r="U315" s="1">
        <f t="shared" si="40"/>
        <v>0</v>
      </c>
      <c r="V315" s="1">
        <f t="shared" si="40"/>
        <v>0</v>
      </c>
      <c r="W315" s="1">
        <f t="shared" si="40"/>
        <v>0</v>
      </c>
      <c r="X315" s="1">
        <f t="shared" si="40"/>
        <v>0</v>
      </c>
      <c r="Y315" s="1">
        <f t="shared" si="40"/>
        <v>0</v>
      </c>
    </row>
    <row r="316" spans="1:25" s="4" customFormat="1" ht="15" outlineLevel="1" x14ac:dyDescent="0.25">
      <c r="A316" s="39">
        <v>1</v>
      </c>
      <c r="B316" s="19" t="s">
        <v>447</v>
      </c>
      <c r="C316" s="1">
        <f>D316+E316+F316+G316+H316+I316+K316+M316+O316+Q316+S316+U316+W316+X316+Y316</f>
        <v>3569716.5</v>
      </c>
      <c r="D316" s="1">
        <v>0</v>
      </c>
      <c r="E316" s="1">
        <v>0</v>
      </c>
      <c r="F316" s="1">
        <v>0</v>
      </c>
      <c r="G316" s="1">
        <v>0</v>
      </c>
      <c r="H316" s="1">
        <v>0</v>
      </c>
      <c r="I316" s="1">
        <v>0</v>
      </c>
      <c r="J316" s="74">
        <v>0</v>
      </c>
      <c r="K316" s="1">
        <v>0</v>
      </c>
      <c r="L316" s="1">
        <v>417.95</v>
      </c>
      <c r="M316" s="1">
        <f>'Форма 4'!F1358</f>
        <v>3569716.5</v>
      </c>
      <c r="N316" s="1">
        <v>0</v>
      </c>
      <c r="O316" s="1">
        <v>0</v>
      </c>
      <c r="P316" s="1">
        <v>0</v>
      </c>
      <c r="Q316" s="1">
        <v>0</v>
      </c>
      <c r="R316" s="1">
        <v>0</v>
      </c>
      <c r="S316" s="1">
        <v>0</v>
      </c>
      <c r="T316" s="1">
        <v>0</v>
      </c>
      <c r="U316" s="1">
        <v>0</v>
      </c>
      <c r="V316" s="1">
        <v>0</v>
      </c>
      <c r="W316" s="1">
        <v>0</v>
      </c>
      <c r="X316" s="1">
        <v>0</v>
      </c>
      <c r="Y316" s="1">
        <v>0</v>
      </c>
    </row>
    <row r="317" spans="1:25" s="4" customFormat="1" ht="15" outlineLevel="1" x14ac:dyDescent="0.25">
      <c r="A317" s="39">
        <v>2</v>
      </c>
      <c r="B317" s="19" t="s">
        <v>448</v>
      </c>
      <c r="C317" s="1">
        <f>D317+E317+F317+G317+H317+I317+K317+M317+O317+Q317+S317+U317+W317+X317+Y317</f>
        <v>125692.7</v>
      </c>
      <c r="D317" s="1">
        <v>0</v>
      </c>
      <c r="E317" s="1">
        <v>0</v>
      </c>
      <c r="F317" s="1">
        <v>0</v>
      </c>
      <c r="G317" s="1">
        <v>0</v>
      </c>
      <c r="H317" s="1">
        <v>0</v>
      </c>
      <c r="I317" s="1">
        <v>0</v>
      </c>
      <c r="J317" s="74">
        <v>0</v>
      </c>
      <c r="K317" s="1">
        <v>0</v>
      </c>
      <c r="L317" s="1">
        <v>430.98</v>
      </c>
      <c r="M317" s="1">
        <f>'Форма 4'!F1361</f>
        <v>125692.7</v>
      </c>
      <c r="N317" s="1">
        <v>0</v>
      </c>
      <c r="O317" s="1">
        <v>0</v>
      </c>
      <c r="P317" s="1">
        <v>0</v>
      </c>
      <c r="Q317" s="1">
        <v>0</v>
      </c>
      <c r="R317" s="1">
        <v>0</v>
      </c>
      <c r="S317" s="1">
        <v>0</v>
      </c>
      <c r="T317" s="1">
        <v>0</v>
      </c>
      <c r="U317" s="1">
        <v>0</v>
      </c>
      <c r="V317" s="1">
        <v>0</v>
      </c>
      <c r="W317" s="1">
        <v>0</v>
      </c>
      <c r="X317" s="1">
        <v>0</v>
      </c>
      <c r="Y317" s="1">
        <v>0</v>
      </c>
    </row>
    <row r="318" spans="1:25" s="4" customFormat="1" ht="15" customHeight="1" x14ac:dyDescent="0.25">
      <c r="A318" s="199" t="s">
        <v>54</v>
      </c>
      <c r="B318" s="199"/>
      <c r="C318" s="1">
        <f t="shared" ref="C318:Y318" si="41">SUM(C319:C369)</f>
        <v>149501816.19</v>
      </c>
      <c r="D318" s="1">
        <f t="shared" si="41"/>
        <v>0</v>
      </c>
      <c r="E318" s="1">
        <f t="shared" si="41"/>
        <v>10204725.939999999</v>
      </c>
      <c r="F318" s="1">
        <f t="shared" si="41"/>
        <v>0</v>
      </c>
      <c r="G318" s="1">
        <f t="shared" si="41"/>
        <v>3640754.36</v>
      </c>
      <c r="H318" s="1">
        <f t="shared" si="41"/>
        <v>2681476.2799999998</v>
      </c>
      <c r="I318" s="1">
        <f t="shared" si="41"/>
        <v>71611.92</v>
      </c>
      <c r="J318" s="74">
        <f t="shared" si="41"/>
        <v>19</v>
      </c>
      <c r="K318" s="1">
        <f t="shared" si="41"/>
        <v>33209948</v>
      </c>
      <c r="L318" s="1">
        <f t="shared" si="41"/>
        <v>23329.3</v>
      </c>
      <c r="M318" s="1">
        <f t="shared" si="41"/>
        <v>91474221.689999998</v>
      </c>
      <c r="N318" s="1">
        <f t="shared" si="41"/>
        <v>0</v>
      </c>
      <c r="O318" s="1">
        <f t="shared" si="41"/>
        <v>0</v>
      </c>
      <c r="P318" s="1">
        <f t="shared" si="41"/>
        <v>6487.5</v>
      </c>
      <c r="Q318" s="1">
        <f t="shared" si="41"/>
        <v>8165290</v>
      </c>
      <c r="R318" s="1">
        <f t="shared" si="41"/>
        <v>0</v>
      </c>
      <c r="S318" s="1">
        <f t="shared" si="41"/>
        <v>0</v>
      </c>
      <c r="T318" s="1">
        <f t="shared" si="41"/>
        <v>447</v>
      </c>
      <c r="U318" s="1">
        <f t="shared" si="41"/>
        <v>53788</v>
      </c>
      <c r="V318" s="1">
        <f t="shared" si="41"/>
        <v>0</v>
      </c>
      <c r="W318" s="1">
        <f t="shared" si="41"/>
        <v>0</v>
      </c>
      <c r="X318" s="1">
        <f t="shared" si="41"/>
        <v>0</v>
      </c>
      <c r="Y318" s="1">
        <f t="shared" si="41"/>
        <v>0</v>
      </c>
    </row>
    <row r="319" spans="1:25" s="4" customFormat="1" ht="15" outlineLevel="1" x14ac:dyDescent="0.25">
      <c r="A319" s="39">
        <v>1</v>
      </c>
      <c r="B319" s="19" t="s">
        <v>559</v>
      </c>
      <c r="C319" s="1">
        <f t="shared" ref="C319:C352" si="42">D319+E319+F319+G319+H319+I319+K319+M319+O319+Q319+S319+U319+W319+X319+Y319</f>
        <v>22271716.800000001</v>
      </c>
      <c r="D319" s="1">
        <v>0</v>
      </c>
      <c r="E319" s="1">
        <v>0</v>
      </c>
      <c r="F319" s="1">
        <v>0</v>
      </c>
      <c r="G319" s="1">
        <v>0</v>
      </c>
      <c r="H319" s="1">
        <v>0</v>
      </c>
      <c r="I319" s="1">
        <v>0</v>
      </c>
      <c r="J319" s="74">
        <v>0</v>
      </c>
      <c r="K319" s="1">
        <v>0</v>
      </c>
      <c r="L319" s="1">
        <v>1228</v>
      </c>
      <c r="M319" s="1">
        <f>'Форма 4'!F1365</f>
        <v>22271716.800000001</v>
      </c>
      <c r="N319" s="1">
        <v>0</v>
      </c>
      <c r="O319" s="1">
        <v>0</v>
      </c>
      <c r="P319" s="1">
        <v>0</v>
      </c>
      <c r="Q319" s="1">
        <v>0</v>
      </c>
      <c r="R319" s="1">
        <v>0</v>
      </c>
      <c r="S319" s="1">
        <v>0</v>
      </c>
      <c r="T319" s="1">
        <v>0</v>
      </c>
      <c r="U319" s="1">
        <v>0</v>
      </c>
      <c r="V319" s="1">
        <v>0</v>
      </c>
      <c r="W319" s="1">
        <v>0</v>
      </c>
      <c r="X319" s="1">
        <v>0</v>
      </c>
      <c r="Y319" s="1">
        <v>0</v>
      </c>
    </row>
    <row r="320" spans="1:25" s="4" customFormat="1" ht="15" outlineLevel="1" x14ac:dyDescent="0.25">
      <c r="A320" s="39">
        <f>A319+1</f>
        <v>2</v>
      </c>
      <c r="B320" s="19" t="s">
        <v>563</v>
      </c>
      <c r="C320" s="1">
        <f t="shared" si="42"/>
        <v>434340</v>
      </c>
      <c r="D320" s="1">
        <v>0</v>
      </c>
      <c r="E320" s="1">
        <f>'Форма 4'!F1373+'Форма 4'!F1374</f>
        <v>267843</v>
      </c>
      <c r="F320" s="1">
        <v>0</v>
      </c>
      <c r="G320" s="1">
        <f>'Форма 4'!F1369+'Форма 4'!F1370</f>
        <v>86868</v>
      </c>
      <c r="H320" s="1">
        <f>'Форма 4'!F1371+'Форма 4'!F1372</f>
        <v>79629</v>
      </c>
      <c r="I320" s="1">
        <v>0</v>
      </c>
      <c r="J320" s="74">
        <v>0</v>
      </c>
      <c r="K320" s="1">
        <v>0</v>
      </c>
      <c r="L320" s="1">
        <v>0</v>
      </c>
      <c r="M320" s="1">
        <v>0</v>
      </c>
      <c r="N320" s="1">
        <v>0</v>
      </c>
      <c r="O320" s="1">
        <v>0</v>
      </c>
      <c r="P320" s="1">
        <v>0</v>
      </c>
      <c r="Q320" s="1">
        <v>0</v>
      </c>
      <c r="R320" s="1">
        <v>0</v>
      </c>
      <c r="S320" s="1">
        <v>0</v>
      </c>
      <c r="T320" s="1">
        <v>0</v>
      </c>
      <c r="U320" s="1">
        <v>0</v>
      </c>
      <c r="V320" s="1">
        <v>0</v>
      </c>
      <c r="W320" s="1">
        <v>0</v>
      </c>
      <c r="X320" s="1">
        <v>0</v>
      </c>
      <c r="Y320" s="1">
        <v>0</v>
      </c>
    </row>
    <row r="321" spans="1:25" s="4" customFormat="1" ht="15" outlineLevel="1" x14ac:dyDescent="0.25">
      <c r="A321" s="39">
        <f t="shared" ref="A321:A349" si="43">A320+1</f>
        <v>3</v>
      </c>
      <c r="B321" s="19" t="s">
        <v>534</v>
      </c>
      <c r="C321" s="1">
        <f t="shared" si="42"/>
        <v>11541703.9</v>
      </c>
      <c r="D321" s="1">
        <v>0</v>
      </c>
      <c r="E321" s="1">
        <v>0</v>
      </c>
      <c r="F321" s="1">
        <v>0</v>
      </c>
      <c r="G321" s="1">
        <v>0</v>
      </c>
      <c r="H321" s="1">
        <v>0</v>
      </c>
      <c r="I321" s="1">
        <v>0</v>
      </c>
      <c r="J321" s="74">
        <v>0</v>
      </c>
      <c r="K321" s="1">
        <v>0</v>
      </c>
      <c r="L321" s="1">
        <v>1591</v>
      </c>
      <c r="M321" s="1">
        <f>'Форма 4'!F1375</f>
        <v>11541703.9</v>
      </c>
      <c r="N321" s="1">
        <v>0</v>
      </c>
      <c r="O321" s="1">
        <v>0</v>
      </c>
      <c r="P321" s="1">
        <v>0</v>
      </c>
      <c r="Q321" s="1">
        <v>0</v>
      </c>
      <c r="R321" s="1">
        <v>0</v>
      </c>
      <c r="S321" s="1">
        <v>0</v>
      </c>
      <c r="T321" s="1">
        <v>0</v>
      </c>
      <c r="U321" s="1">
        <v>0</v>
      </c>
      <c r="V321" s="1">
        <v>0</v>
      </c>
      <c r="W321" s="1">
        <v>0</v>
      </c>
      <c r="X321" s="1">
        <v>0</v>
      </c>
      <c r="Y321" s="1">
        <v>0</v>
      </c>
    </row>
    <row r="322" spans="1:25" s="4" customFormat="1" ht="15" outlineLevel="1" x14ac:dyDescent="0.25">
      <c r="A322" s="39">
        <f t="shared" si="43"/>
        <v>4</v>
      </c>
      <c r="B322" s="19" t="s">
        <v>564</v>
      </c>
      <c r="C322" s="1">
        <f t="shared" si="42"/>
        <v>1747892</v>
      </c>
      <c r="D322" s="1">
        <v>0</v>
      </c>
      <c r="E322" s="1">
        <v>0</v>
      </c>
      <c r="F322" s="1">
        <v>0</v>
      </c>
      <c r="G322" s="1">
        <v>0</v>
      </c>
      <c r="H322" s="1">
        <v>0</v>
      </c>
      <c r="I322" s="1">
        <v>0</v>
      </c>
      <c r="J322" s="74">
        <v>1</v>
      </c>
      <c r="K322" s="1">
        <f>'Форма 4'!F1378</f>
        <v>1747892</v>
      </c>
      <c r="L322" s="1">
        <v>0</v>
      </c>
      <c r="M322" s="1">
        <v>0</v>
      </c>
      <c r="N322" s="1">
        <v>0</v>
      </c>
      <c r="O322" s="1">
        <v>0</v>
      </c>
      <c r="P322" s="1">
        <v>0</v>
      </c>
      <c r="Q322" s="1">
        <v>0</v>
      </c>
      <c r="R322" s="1">
        <v>0</v>
      </c>
      <c r="S322" s="1">
        <v>0</v>
      </c>
      <c r="T322" s="1">
        <v>0</v>
      </c>
      <c r="U322" s="1">
        <v>0</v>
      </c>
      <c r="V322" s="1">
        <v>0</v>
      </c>
      <c r="W322" s="1">
        <v>0</v>
      </c>
      <c r="X322" s="1">
        <v>0</v>
      </c>
      <c r="Y322" s="1">
        <v>0</v>
      </c>
    </row>
    <row r="323" spans="1:25" s="4" customFormat="1" ht="15" outlineLevel="1" x14ac:dyDescent="0.25">
      <c r="A323" s="39">
        <f t="shared" si="43"/>
        <v>5</v>
      </c>
      <c r="B323" s="19" t="s">
        <v>565</v>
      </c>
      <c r="C323" s="1">
        <f t="shared" si="42"/>
        <v>430081.3</v>
      </c>
      <c r="D323" s="1">
        <v>0</v>
      </c>
      <c r="E323" s="1">
        <v>0</v>
      </c>
      <c r="F323" s="1">
        <v>0</v>
      </c>
      <c r="G323" s="1">
        <v>0</v>
      </c>
      <c r="H323" s="1">
        <v>0</v>
      </c>
      <c r="I323" s="1">
        <v>0</v>
      </c>
      <c r="J323" s="74">
        <v>0</v>
      </c>
      <c r="K323" s="1">
        <v>0</v>
      </c>
      <c r="L323" s="1">
        <v>1071</v>
      </c>
      <c r="M323" s="1">
        <f>'Форма 4'!F1382</f>
        <v>430081.3</v>
      </c>
      <c r="N323" s="1">
        <v>0</v>
      </c>
      <c r="O323" s="1">
        <v>0</v>
      </c>
      <c r="P323" s="1">
        <v>0</v>
      </c>
      <c r="Q323" s="1">
        <v>0</v>
      </c>
      <c r="R323" s="1">
        <v>0</v>
      </c>
      <c r="S323" s="1">
        <v>0</v>
      </c>
      <c r="T323" s="1">
        <v>0</v>
      </c>
      <c r="U323" s="1">
        <v>0</v>
      </c>
      <c r="V323" s="1">
        <v>0</v>
      </c>
      <c r="W323" s="1">
        <v>0</v>
      </c>
      <c r="X323" s="1">
        <v>0</v>
      </c>
      <c r="Y323" s="1">
        <v>0</v>
      </c>
    </row>
    <row r="324" spans="1:25" s="4" customFormat="1" ht="15" outlineLevel="1" x14ac:dyDescent="0.25">
      <c r="A324" s="39">
        <f t="shared" si="43"/>
        <v>6</v>
      </c>
      <c r="B324" s="19" t="s">
        <v>566</v>
      </c>
      <c r="C324" s="1">
        <f t="shared" si="42"/>
        <v>231521</v>
      </c>
      <c r="D324" s="1">
        <v>0</v>
      </c>
      <c r="E324" s="1">
        <v>0</v>
      </c>
      <c r="F324" s="1">
        <v>0</v>
      </c>
      <c r="G324" s="1">
        <v>0</v>
      </c>
      <c r="H324" s="1">
        <v>0</v>
      </c>
      <c r="I324" s="1">
        <v>0</v>
      </c>
      <c r="J324" s="74">
        <v>0</v>
      </c>
      <c r="K324" s="1">
        <v>0</v>
      </c>
      <c r="L324" s="1">
        <v>922.6</v>
      </c>
      <c r="M324" s="1">
        <f>'Форма 4'!F1385</f>
        <v>231521</v>
      </c>
      <c r="N324" s="1">
        <v>0</v>
      </c>
      <c r="O324" s="1">
        <v>0</v>
      </c>
      <c r="P324" s="1">
        <v>0</v>
      </c>
      <c r="Q324" s="1">
        <v>0</v>
      </c>
      <c r="R324" s="1">
        <v>0</v>
      </c>
      <c r="S324" s="1">
        <v>0</v>
      </c>
      <c r="T324" s="1">
        <v>0</v>
      </c>
      <c r="U324" s="1">
        <v>0</v>
      </c>
      <c r="V324" s="1">
        <v>0</v>
      </c>
      <c r="W324" s="1">
        <v>0</v>
      </c>
      <c r="X324" s="1">
        <v>0</v>
      </c>
      <c r="Y324" s="1">
        <v>0</v>
      </c>
    </row>
    <row r="325" spans="1:25" s="4" customFormat="1" ht="15" outlineLevel="1" x14ac:dyDescent="0.25">
      <c r="A325" s="39">
        <f t="shared" si="43"/>
        <v>7</v>
      </c>
      <c r="B325" s="19" t="s">
        <v>567</v>
      </c>
      <c r="C325" s="1">
        <f t="shared" si="42"/>
        <v>99825.600000000006</v>
      </c>
      <c r="D325" s="1">
        <v>0</v>
      </c>
      <c r="E325" s="1">
        <v>0</v>
      </c>
      <c r="F325" s="1">
        <v>0</v>
      </c>
      <c r="G325" s="1">
        <f>'Форма 4'!F1389+'Форма 4'!F1390</f>
        <v>59420</v>
      </c>
      <c r="H325" s="1">
        <f>'Форма 4'!F1391+'Форма 4'!F1392</f>
        <v>40405.599999999999</v>
      </c>
      <c r="I325" s="1">
        <v>0</v>
      </c>
      <c r="J325" s="74">
        <v>0</v>
      </c>
      <c r="K325" s="1">
        <v>0</v>
      </c>
      <c r="L325" s="1">
        <v>0</v>
      </c>
      <c r="M325" s="1">
        <v>0</v>
      </c>
      <c r="N325" s="1">
        <v>0</v>
      </c>
      <c r="O325" s="1">
        <v>0</v>
      </c>
      <c r="P325" s="1">
        <v>0</v>
      </c>
      <c r="Q325" s="1">
        <v>0</v>
      </c>
      <c r="R325" s="1">
        <v>0</v>
      </c>
      <c r="S325" s="1">
        <v>0</v>
      </c>
      <c r="T325" s="1">
        <v>0</v>
      </c>
      <c r="U325" s="1">
        <v>0</v>
      </c>
      <c r="V325" s="1">
        <v>0</v>
      </c>
      <c r="W325" s="1">
        <v>0</v>
      </c>
      <c r="X325" s="1">
        <v>0</v>
      </c>
      <c r="Y325" s="1">
        <v>0</v>
      </c>
    </row>
    <row r="326" spans="1:25" s="4" customFormat="1" ht="15" outlineLevel="1" x14ac:dyDescent="0.25">
      <c r="A326" s="39">
        <f t="shared" si="43"/>
        <v>8</v>
      </c>
      <c r="B326" s="110" t="s">
        <v>168</v>
      </c>
      <c r="C326" s="1">
        <f t="shared" si="42"/>
        <v>4435767.9400000004</v>
      </c>
      <c r="D326" s="1">
        <v>0</v>
      </c>
      <c r="E326" s="1">
        <f>'Форма 4'!F1394+'Форма 4'!F1395</f>
        <v>2535140.7400000002</v>
      </c>
      <c r="F326" s="1">
        <v>0</v>
      </c>
      <c r="G326" s="1">
        <f>'Форма 4'!F1396+'Форма 4'!F1397</f>
        <v>1101711.6000000001</v>
      </c>
      <c r="H326" s="1">
        <f>'Форма 4'!F1398+'Форма 4'!F1399</f>
        <v>798915.6</v>
      </c>
      <c r="I326" s="1">
        <v>0</v>
      </c>
      <c r="J326" s="74">
        <v>0</v>
      </c>
      <c r="K326" s="1">
        <v>0</v>
      </c>
      <c r="L326" s="1">
        <v>0</v>
      </c>
      <c r="M326" s="1">
        <v>0</v>
      </c>
      <c r="N326" s="1">
        <v>0</v>
      </c>
      <c r="O326" s="1">
        <v>0</v>
      </c>
      <c r="P326" s="1">
        <v>0</v>
      </c>
      <c r="Q326" s="1">
        <v>0</v>
      </c>
      <c r="R326" s="1">
        <v>0</v>
      </c>
      <c r="S326" s="1">
        <v>0</v>
      </c>
      <c r="T326" s="1">
        <v>0</v>
      </c>
      <c r="U326" s="1">
        <v>0</v>
      </c>
      <c r="V326" s="1">
        <v>0</v>
      </c>
      <c r="W326" s="1">
        <v>0</v>
      </c>
      <c r="X326" s="1">
        <v>0</v>
      </c>
      <c r="Y326" s="1">
        <v>0</v>
      </c>
    </row>
    <row r="327" spans="1:25" s="4" customFormat="1" ht="15" outlineLevel="1" x14ac:dyDescent="0.25">
      <c r="A327" s="39">
        <f t="shared" si="43"/>
        <v>9</v>
      </c>
      <c r="B327" s="19" t="s">
        <v>568</v>
      </c>
      <c r="C327" s="1">
        <f t="shared" si="42"/>
        <v>218137.2</v>
      </c>
      <c r="D327" s="1">
        <v>0</v>
      </c>
      <c r="E327" s="1">
        <f>'Форма 4'!F1400</f>
        <v>218137.2</v>
      </c>
      <c r="F327" s="1">
        <v>0</v>
      </c>
      <c r="G327" s="1">
        <v>0</v>
      </c>
      <c r="H327" s="1">
        <v>0</v>
      </c>
      <c r="I327" s="1">
        <v>0</v>
      </c>
      <c r="J327" s="74">
        <v>0</v>
      </c>
      <c r="K327" s="1">
        <v>0</v>
      </c>
      <c r="L327" s="1">
        <v>0</v>
      </c>
      <c r="M327" s="1">
        <v>0</v>
      </c>
      <c r="N327" s="1">
        <v>0</v>
      </c>
      <c r="O327" s="1">
        <v>0</v>
      </c>
      <c r="P327" s="1">
        <v>0</v>
      </c>
      <c r="Q327" s="1">
        <v>0</v>
      </c>
      <c r="R327" s="1">
        <v>0</v>
      </c>
      <c r="S327" s="1">
        <v>0</v>
      </c>
      <c r="T327" s="1">
        <v>0</v>
      </c>
      <c r="U327" s="1">
        <v>0</v>
      </c>
      <c r="V327" s="1">
        <v>0</v>
      </c>
      <c r="W327" s="1">
        <v>0</v>
      </c>
      <c r="X327" s="1">
        <v>0</v>
      </c>
      <c r="Y327" s="1">
        <v>0</v>
      </c>
    </row>
    <row r="328" spans="1:25" s="4" customFormat="1" ht="15" outlineLevel="1" x14ac:dyDescent="0.25">
      <c r="A328" s="39">
        <f t="shared" si="43"/>
        <v>10</v>
      </c>
      <c r="B328" s="19" t="s">
        <v>537</v>
      </c>
      <c r="C328" s="1">
        <f t="shared" si="42"/>
        <v>10701450</v>
      </c>
      <c r="D328" s="1">
        <v>0</v>
      </c>
      <c r="E328" s="1">
        <f>'Форма 4'!F1404+'Форма 4'!F1405</f>
        <v>6820390.7999999998</v>
      </c>
      <c r="F328" s="1">
        <v>0</v>
      </c>
      <c r="G328" s="1">
        <f>'Форма 4'!F1406+'Форма 4'!F1407</f>
        <v>2249682.6</v>
      </c>
      <c r="H328" s="1">
        <f>'Форма 4'!F1408+'Форма 4'!F1409</f>
        <v>1631376.6</v>
      </c>
      <c r="I328" s="1">
        <v>0</v>
      </c>
      <c r="J328" s="74">
        <v>0</v>
      </c>
      <c r="K328" s="1">
        <v>0</v>
      </c>
      <c r="L328" s="1">
        <v>0</v>
      </c>
      <c r="M328" s="1">
        <v>0</v>
      </c>
      <c r="N328" s="1">
        <v>0</v>
      </c>
      <c r="O328" s="1">
        <v>0</v>
      </c>
      <c r="P328" s="1">
        <v>0</v>
      </c>
      <c r="Q328" s="1">
        <v>0</v>
      </c>
      <c r="R328" s="1">
        <v>0</v>
      </c>
      <c r="S328" s="1">
        <v>0</v>
      </c>
      <c r="T328" s="1">
        <v>0</v>
      </c>
      <c r="U328" s="1">
        <v>0</v>
      </c>
      <c r="V328" s="1">
        <v>0</v>
      </c>
      <c r="W328" s="1">
        <v>0</v>
      </c>
      <c r="X328" s="1">
        <v>0</v>
      </c>
      <c r="Y328" s="1">
        <v>0</v>
      </c>
    </row>
    <row r="329" spans="1:25" s="4" customFormat="1" ht="15" outlineLevel="1" x14ac:dyDescent="0.25">
      <c r="A329" s="39">
        <f t="shared" si="43"/>
        <v>11</v>
      </c>
      <c r="B329" s="19" t="s">
        <v>569</v>
      </c>
      <c r="C329" s="1">
        <f t="shared" si="42"/>
        <v>158915.4</v>
      </c>
      <c r="D329" s="1">
        <v>0</v>
      </c>
      <c r="E329" s="1">
        <v>0</v>
      </c>
      <c r="F329" s="1">
        <v>0</v>
      </c>
      <c r="G329" s="1">
        <v>0</v>
      </c>
      <c r="H329" s="1">
        <v>0</v>
      </c>
      <c r="I329" s="1">
        <v>0</v>
      </c>
      <c r="J329" s="74">
        <v>0</v>
      </c>
      <c r="K329" s="1">
        <v>0</v>
      </c>
      <c r="L329" s="1">
        <v>626.6</v>
      </c>
      <c r="M329" s="1">
        <f>'Форма 4'!F1410</f>
        <v>158915.4</v>
      </c>
      <c r="N329" s="1">
        <v>0</v>
      </c>
      <c r="O329" s="1">
        <v>0</v>
      </c>
      <c r="P329" s="1">
        <v>0</v>
      </c>
      <c r="Q329" s="1">
        <v>0</v>
      </c>
      <c r="R329" s="1">
        <v>0</v>
      </c>
      <c r="S329" s="1">
        <v>0</v>
      </c>
      <c r="T329" s="1">
        <v>0</v>
      </c>
      <c r="U329" s="1">
        <v>0</v>
      </c>
      <c r="V329" s="1">
        <v>0</v>
      </c>
      <c r="W329" s="1">
        <v>0</v>
      </c>
      <c r="X329" s="1">
        <v>0</v>
      </c>
      <c r="Y329" s="1">
        <v>0</v>
      </c>
    </row>
    <row r="330" spans="1:25" s="4" customFormat="1" ht="15" outlineLevel="1" x14ac:dyDescent="0.25">
      <c r="A330" s="39">
        <f t="shared" si="43"/>
        <v>12</v>
      </c>
      <c r="B330" s="19" t="s">
        <v>541</v>
      </c>
      <c r="C330" s="1">
        <f t="shared" si="42"/>
        <v>4022433.8</v>
      </c>
      <c r="D330" s="1">
        <v>0</v>
      </c>
      <c r="E330" s="1">
        <v>0</v>
      </c>
      <c r="F330" s="1">
        <v>0</v>
      </c>
      <c r="G330" s="1">
        <v>0</v>
      </c>
      <c r="H330" s="1">
        <v>0</v>
      </c>
      <c r="I330" s="1">
        <v>0</v>
      </c>
      <c r="J330" s="74">
        <v>0</v>
      </c>
      <c r="K330" s="1">
        <v>0</v>
      </c>
      <c r="L330" s="1">
        <v>0</v>
      </c>
      <c r="M330" s="1">
        <v>0</v>
      </c>
      <c r="N330" s="1">
        <v>0</v>
      </c>
      <c r="O330" s="1">
        <v>0</v>
      </c>
      <c r="P330" s="1">
        <v>3494.5</v>
      </c>
      <c r="Q330" s="1">
        <f>'Форма 4'!F1413</f>
        <v>4022433.8</v>
      </c>
      <c r="R330" s="1">
        <v>0</v>
      </c>
      <c r="S330" s="1">
        <v>0</v>
      </c>
      <c r="T330" s="1">
        <v>0</v>
      </c>
      <c r="U330" s="1">
        <v>0</v>
      </c>
      <c r="V330" s="1">
        <v>0</v>
      </c>
      <c r="W330" s="1">
        <v>0</v>
      </c>
      <c r="X330" s="1">
        <v>0</v>
      </c>
      <c r="Y330" s="1">
        <v>0</v>
      </c>
    </row>
    <row r="331" spans="1:25" s="4" customFormat="1" ht="15" outlineLevel="1" x14ac:dyDescent="0.25">
      <c r="A331" s="39">
        <f t="shared" si="43"/>
        <v>13</v>
      </c>
      <c r="B331" s="19" t="s">
        <v>570</v>
      </c>
      <c r="C331" s="1">
        <f t="shared" si="42"/>
        <v>133934.20000000001</v>
      </c>
      <c r="D331" s="1">
        <v>0</v>
      </c>
      <c r="E331" s="1">
        <v>0</v>
      </c>
      <c r="F331" s="1">
        <v>0</v>
      </c>
      <c r="G331" s="1">
        <v>0</v>
      </c>
      <c r="H331" s="1">
        <v>0</v>
      </c>
      <c r="I331" s="1">
        <v>0</v>
      </c>
      <c r="J331" s="74">
        <v>0</v>
      </c>
      <c r="K331" s="1">
        <v>0</v>
      </c>
      <c r="L331" s="1">
        <v>465</v>
      </c>
      <c r="M331" s="1">
        <f>'Форма 4'!F1416</f>
        <v>133934.20000000001</v>
      </c>
      <c r="N331" s="1">
        <v>0</v>
      </c>
      <c r="O331" s="1">
        <v>0</v>
      </c>
      <c r="P331" s="1">
        <v>0</v>
      </c>
      <c r="Q331" s="1">
        <v>0</v>
      </c>
      <c r="R331" s="1">
        <v>0</v>
      </c>
      <c r="S331" s="1">
        <v>0</v>
      </c>
      <c r="T331" s="1">
        <v>0</v>
      </c>
      <c r="U331" s="1">
        <v>0</v>
      </c>
      <c r="V331" s="1">
        <v>0</v>
      </c>
      <c r="W331" s="1">
        <v>0</v>
      </c>
      <c r="X331" s="1">
        <v>0</v>
      </c>
      <c r="Y331" s="1">
        <v>0</v>
      </c>
    </row>
    <row r="332" spans="1:25" s="4" customFormat="1" ht="15" outlineLevel="1" x14ac:dyDescent="0.25">
      <c r="A332" s="39">
        <f t="shared" si="43"/>
        <v>14</v>
      </c>
      <c r="B332" s="19" t="s">
        <v>571</v>
      </c>
      <c r="C332" s="1">
        <f t="shared" si="42"/>
        <v>127330.2</v>
      </c>
      <c r="D332" s="1">
        <v>0</v>
      </c>
      <c r="E332" s="1">
        <v>0</v>
      </c>
      <c r="F332" s="1">
        <v>0</v>
      </c>
      <c r="G332" s="1">
        <v>0</v>
      </c>
      <c r="H332" s="1">
        <v>0</v>
      </c>
      <c r="I332" s="1">
        <v>0</v>
      </c>
      <c r="J332" s="74">
        <v>0</v>
      </c>
      <c r="K332" s="1">
        <v>0</v>
      </c>
      <c r="L332" s="1">
        <v>569</v>
      </c>
      <c r="M332" s="1">
        <f>'Форма 4'!F1419</f>
        <v>127330.2</v>
      </c>
      <c r="N332" s="1">
        <v>0</v>
      </c>
      <c r="O332" s="1">
        <v>0</v>
      </c>
      <c r="P332" s="1">
        <v>0</v>
      </c>
      <c r="Q332" s="1">
        <v>0</v>
      </c>
      <c r="R332" s="1">
        <v>0</v>
      </c>
      <c r="S332" s="1">
        <v>0</v>
      </c>
      <c r="T332" s="1">
        <v>0</v>
      </c>
      <c r="U332" s="1">
        <v>0</v>
      </c>
      <c r="V332" s="1">
        <v>0</v>
      </c>
      <c r="W332" s="1">
        <v>0</v>
      </c>
      <c r="X332" s="1">
        <v>0</v>
      </c>
      <c r="Y332" s="1">
        <v>0</v>
      </c>
    </row>
    <row r="333" spans="1:25" s="4" customFormat="1" ht="15" outlineLevel="1" x14ac:dyDescent="0.25">
      <c r="A333" s="39">
        <f t="shared" si="43"/>
        <v>15</v>
      </c>
      <c r="B333" s="19" t="s">
        <v>542</v>
      </c>
      <c r="C333" s="1">
        <f t="shared" si="42"/>
        <v>4019096.2</v>
      </c>
      <c r="D333" s="1">
        <v>0</v>
      </c>
      <c r="E333" s="1">
        <v>0</v>
      </c>
      <c r="F333" s="1">
        <v>0</v>
      </c>
      <c r="G333" s="1">
        <v>0</v>
      </c>
      <c r="H333" s="1">
        <v>0</v>
      </c>
      <c r="I333" s="1">
        <v>0</v>
      </c>
      <c r="J333" s="74">
        <v>0</v>
      </c>
      <c r="K333" s="1">
        <v>0</v>
      </c>
      <c r="L333" s="1">
        <v>0</v>
      </c>
      <c r="M333" s="1">
        <v>0</v>
      </c>
      <c r="N333" s="1">
        <v>0</v>
      </c>
      <c r="O333" s="1">
        <v>0</v>
      </c>
      <c r="P333" s="1">
        <v>2546</v>
      </c>
      <c r="Q333" s="1">
        <f>'Форма 4'!F1422</f>
        <v>4019096.2</v>
      </c>
      <c r="R333" s="1">
        <v>0</v>
      </c>
      <c r="S333" s="1">
        <v>0</v>
      </c>
      <c r="T333" s="1">
        <v>0</v>
      </c>
      <c r="U333" s="1">
        <v>0</v>
      </c>
      <c r="V333" s="1">
        <v>0</v>
      </c>
      <c r="W333" s="1">
        <v>0</v>
      </c>
      <c r="X333" s="1">
        <v>0</v>
      </c>
      <c r="Y333" s="1">
        <v>0</v>
      </c>
    </row>
    <row r="334" spans="1:25" s="4" customFormat="1" ht="15" outlineLevel="1" x14ac:dyDescent="0.25">
      <c r="A334" s="39">
        <f t="shared" si="43"/>
        <v>16</v>
      </c>
      <c r="B334" s="19" t="s">
        <v>572</v>
      </c>
      <c r="C334" s="1">
        <f t="shared" si="42"/>
        <v>28319.9</v>
      </c>
      <c r="D334" s="1">
        <v>0</v>
      </c>
      <c r="E334" s="1">
        <v>0</v>
      </c>
      <c r="F334" s="1">
        <v>0</v>
      </c>
      <c r="G334" s="1">
        <f>'Форма 4'!F1426+'Форма 4'!F1427</f>
        <v>14775.6</v>
      </c>
      <c r="H334" s="1">
        <f>'Форма 4'!F1428+'Форма 4'!F1429</f>
        <v>13544.3</v>
      </c>
      <c r="I334" s="1">
        <v>0</v>
      </c>
      <c r="J334" s="74">
        <v>0</v>
      </c>
      <c r="K334" s="1">
        <v>0</v>
      </c>
      <c r="L334" s="1">
        <v>0</v>
      </c>
      <c r="M334" s="1">
        <v>0</v>
      </c>
      <c r="N334" s="1">
        <v>0</v>
      </c>
      <c r="O334" s="1">
        <v>0</v>
      </c>
      <c r="P334" s="1">
        <v>0</v>
      </c>
      <c r="Q334" s="1">
        <v>0</v>
      </c>
      <c r="R334" s="1">
        <v>0</v>
      </c>
      <c r="S334" s="1">
        <v>0</v>
      </c>
      <c r="T334" s="1">
        <v>0</v>
      </c>
      <c r="U334" s="1">
        <v>0</v>
      </c>
      <c r="V334" s="1">
        <v>0</v>
      </c>
      <c r="W334" s="1">
        <v>0</v>
      </c>
      <c r="X334" s="1">
        <v>0</v>
      </c>
      <c r="Y334" s="1">
        <v>0</v>
      </c>
    </row>
    <row r="335" spans="1:25" s="4" customFormat="1" ht="15" outlineLevel="1" x14ac:dyDescent="0.25">
      <c r="A335" s="39">
        <f t="shared" si="43"/>
        <v>17</v>
      </c>
      <c r="B335" s="19" t="s">
        <v>573</v>
      </c>
      <c r="C335" s="1">
        <f t="shared" si="42"/>
        <v>135864.6</v>
      </c>
      <c r="D335" s="1">
        <v>0</v>
      </c>
      <c r="E335" s="1">
        <v>0</v>
      </c>
      <c r="F335" s="1">
        <v>0</v>
      </c>
      <c r="G335" s="1">
        <v>0</v>
      </c>
      <c r="H335" s="1">
        <v>0</v>
      </c>
      <c r="I335" s="1">
        <v>0</v>
      </c>
      <c r="J335" s="74">
        <v>0</v>
      </c>
      <c r="K335" s="1">
        <v>0</v>
      </c>
      <c r="L335" s="1">
        <v>541.5</v>
      </c>
      <c r="M335" s="1">
        <f>'Форма 4'!F1430</f>
        <v>135864.6</v>
      </c>
      <c r="N335" s="1">
        <v>0</v>
      </c>
      <c r="O335" s="1">
        <v>0</v>
      </c>
      <c r="P335" s="1">
        <v>0</v>
      </c>
      <c r="Q335" s="1">
        <v>0</v>
      </c>
      <c r="R335" s="1">
        <v>0</v>
      </c>
      <c r="S335" s="1">
        <v>0</v>
      </c>
      <c r="T335" s="1">
        <v>0</v>
      </c>
      <c r="U335" s="1">
        <v>0</v>
      </c>
      <c r="V335" s="1">
        <v>0</v>
      </c>
      <c r="W335" s="1">
        <v>0</v>
      </c>
      <c r="X335" s="1">
        <v>0</v>
      </c>
      <c r="Y335" s="1">
        <v>0</v>
      </c>
    </row>
    <row r="336" spans="1:25" s="4" customFormat="1" ht="15" outlineLevel="1" x14ac:dyDescent="0.25">
      <c r="A336" s="39">
        <f t="shared" si="43"/>
        <v>18</v>
      </c>
      <c r="B336" s="19" t="s">
        <v>574</v>
      </c>
      <c r="C336" s="1">
        <f t="shared" si="42"/>
        <v>152151.07999999999</v>
      </c>
      <c r="D336" s="1">
        <v>0</v>
      </c>
      <c r="E336" s="1">
        <v>0</v>
      </c>
      <c r="F336" s="1">
        <v>0</v>
      </c>
      <c r="G336" s="1">
        <v>0</v>
      </c>
      <c r="H336" s="1">
        <v>0</v>
      </c>
      <c r="I336" s="1">
        <v>0</v>
      </c>
      <c r="J336" s="74">
        <v>0</v>
      </c>
      <c r="K336" s="1">
        <v>0</v>
      </c>
      <c r="L336" s="1">
        <v>723.8</v>
      </c>
      <c r="M336" s="1">
        <f>'Форма 4'!F1433</f>
        <v>152151.07999999999</v>
      </c>
      <c r="N336" s="1">
        <v>0</v>
      </c>
      <c r="O336" s="1">
        <v>0</v>
      </c>
      <c r="P336" s="1">
        <v>0</v>
      </c>
      <c r="Q336" s="1">
        <v>0</v>
      </c>
      <c r="R336" s="1">
        <v>0</v>
      </c>
      <c r="S336" s="1">
        <v>0</v>
      </c>
      <c r="T336" s="1">
        <v>0</v>
      </c>
      <c r="U336" s="1">
        <v>0</v>
      </c>
      <c r="V336" s="1">
        <v>0</v>
      </c>
      <c r="W336" s="1">
        <v>0</v>
      </c>
      <c r="X336" s="1">
        <v>0</v>
      </c>
      <c r="Y336" s="1">
        <v>0</v>
      </c>
    </row>
    <row r="337" spans="1:25" s="4" customFormat="1" ht="15" outlineLevel="1" x14ac:dyDescent="0.25">
      <c r="A337" s="39">
        <f t="shared" si="43"/>
        <v>19</v>
      </c>
      <c r="B337" s="19" t="s">
        <v>575</v>
      </c>
      <c r="C337" s="1">
        <f t="shared" si="42"/>
        <v>225374.2</v>
      </c>
      <c r="D337" s="1">
        <v>0</v>
      </c>
      <c r="E337" s="1">
        <v>0</v>
      </c>
      <c r="F337" s="1">
        <v>0</v>
      </c>
      <c r="G337" s="1">
        <v>0</v>
      </c>
      <c r="H337" s="1">
        <v>0</v>
      </c>
      <c r="I337" s="1">
        <v>0</v>
      </c>
      <c r="J337" s="74">
        <v>0</v>
      </c>
      <c r="K337" s="1">
        <v>0</v>
      </c>
      <c r="L337" s="1">
        <v>794.8</v>
      </c>
      <c r="M337" s="1">
        <f>'Форма 4'!F1436</f>
        <v>225374.2</v>
      </c>
      <c r="N337" s="1">
        <v>0</v>
      </c>
      <c r="O337" s="1">
        <v>0</v>
      </c>
      <c r="P337" s="1">
        <v>0</v>
      </c>
      <c r="Q337" s="1">
        <v>0</v>
      </c>
      <c r="R337" s="1">
        <v>0</v>
      </c>
      <c r="S337" s="1">
        <v>0</v>
      </c>
      <c r="T337" s="1">
        <v>0</v>
      </c>
      <c r="U337" s="1">
        <v>0</v>
      </c>
      <c r="V337" s="1">
        <v>0</v>
      </c>
      <c r="W337" s="1">
        <v>0</v>
      </c>
      <c r="X337" s="1">
        <v>0</v>
      </c>
      <c r="Y337" s="1">
        <v>0</v>
      </c>
    </row>
    <row r="338" spans="1:25" s="4" customFormat="1" ht="15" outlineLevel="1" x14ac:dyDescent="0.25">
      <c r="A338" s="39">
        <f t="shared" si="43"/>
        <v>20</v>
      </c>
      <c r="B338" s="19" t="s">
        <v>576</v>
      </c>
      <c r="C338" s="1">
        <f t="shared" si="42"/>
        <v>134594.6</v>
      </c>
      <c r="D338" s="1">
        <v>0</v>
      </c>
      <c r="E338" s="1">
        <v>0</v>
      </c>
      <c r="F338" s="1">
        <v>0</v>
      </c>
      <c r="G338" s="1">
        <v>0</v>
      </c>
      <c r="H338" s="1">
        <v>0</v>
      </c>
      <c r="I338" s="1">
        <v>0</v>
      </c>
      <c r="J338" s="74">
        <v>0</v>
      </c>
      <c r="K338" s="1">
        <v>0</v>
      </c>
      <c r="L338" s="1">
        <v>538</v>
      </c>
      <c r="M338" s="1">
        <f>'Форма 4'!F1439</f>
        <v>134594.6</v>
      </c>
      <c r="N338" s="1">
        <v>0</v>
      </c>
      <c r="O338" s="1">
        <v>0</v>
      </c>
      <c r="P338" s="1">
        <v>0</v>
      </c>
      <c r="Q338" s="1">
        <v>0</v>
      </c>
      <c r="R338" s="1">
        <v>0</v>
      </c>
      <c r="S338" s="1">
        <v>0</v>
      </c>
      <c r="T338" s="1">
        <v>0</v>
      </c>
      <c r="U338" s="1">
        <v>0</v>
      </c>
      <c r="V338" s="1">
        <v>0</v>
      </c>
      <c r="W338" s="1">
        <v>0</v>
      </c>
      <c r="X338" s="1">
        <v>0</v>
      </c>
      <c r="Y338" s="1">
        <v>0</v>
      </c>
    </row>
    <row r="339" spans="1:25" s="4" customFormat="1" ht="15" outlineLevel="1" x14ac:dyDescent="0.25">
      <c r="A339" s="39">
        <f t="shared" si="43"/>
        <v>21</v>
      </c>
      <c r="B339" s="19" t="s">
        <v>577</v>
      </c>
      <c r="C339" s="1">
        <f t="shared" si="42"/>
        <v>58732.800000000003</v>
      </c>
      <c r="D339" s="1">
        <v>0</v>
      </c>
      <c r="E339" s="1">
        <v>0</v>
      </c>
      <c r="F339" s="1">
        <v>0</v>
      </c>
      <c r="G339" s="1">
        <v>0</v>
      </c>
      <c r="H339" s="1">
        <v>0</v>
      </c>
      <c r="I339" s="1">
        <f>'Форма 4'!F1442</f>
        <v>58732.800000000003</v>
      </c>
      <c r="J339" s="74">
        <v>0</v>
      </c>
      <c r="K339" s="1">
        <v>0</v>
      </c>
      <c r="L339" s="1">
        <v>0</v>
      </c>
      <c r="M339" s="1">
        <v>0</v>
      </c>
      <c r="N339" s="1">
        <v>0</v>
      </c>
      <c r="O339" s="1">
        <v>0</v>
      </c>
      <c r="P339" s="1">
        <v>0</v>
      </c>
      <c r="Q339" s="1">
        <v>0</v>
      </c>
      <c r="R339" s="1">
        <v>0</v>
      </c>
      <c r="S339" s="1">
        <v>0</v>
      </c>
      <c r="T339" s="1">
        <v>0</v>
      </c>
      <c r="U339" s="1">
        <v>0</v>
      </c>
      <c r="V339" s="1">
        <v>0</v>
      </c>
      <c r="W339" s="1">
        <v>0</v>
      </c>
      <c r="X339" s="1">
        <v>0</v>
      </c>
      <c r="Y339" s="1">
        <v>0</v>
      </c>
    </row>
    <row r="340" spans="1:25" s="4" customFormat="1" ht="15" outlineLevel="1" x14ac:dyDescent="0.25">
      <c r="A340" s="39">
        <f t="shared" si="43"/>
        <v>22</v>
      </c>
      <c r="B340" s="19" t="s">
        <v>578</v>
      </c>
      <c r="C340" s="1">
        <f t="shared" si="42"/>
        <v>482182.40000000002</v>
      </c>
      <c r="D340" s="1">
        <v>0</v>
      </c>
      <c r="E340" s="1">
        <v>0</v>
      </c>
      <c r="F340" s="1">
        <v>0</v>
      </c>
      <c r="G340" s="1">
        <v>0</v>
      </c>
      <c r="H340" s="1">
        <v>0</v>
      </c>
      <c r="I340" s="1">
        <v>0</v>
      </c>
      <c r="J340" s="74">
        <v>0</v>
      </c>
      <c r="K340" s="1">
        <v>0</v>
      </c>
      <c r="L340" s="1">
        <v>1391</v>
      </c>
      <c r="M340" s="1">
        <f>'Форма 4'!F1445</f>
        <v>482182.40000000002</v>
      </c>
      <c r="N340" s="1">
        <v>0</v>
      </c>
      <c r="O340" s="1">
        <v>0</v>
      </c>
      <c r="P340" s="1">
        <v>0</v>
      </c>
      <c r="Q340" s="1">
        <v>0</v>
      </c>
      <c r="R340" s="1">
        <v>0</v>
      </c>
      <c r="S340" s="1">
        <v>0</v>
      </c>
      <c r="T340" s="1">
        <v>0</v>
      </c>
      <c r="U340" s="1">
        <v>0</v>
      </c>
      <c r="V340" s="1">
        <v>0</v>
      </c>
      <c r="W340" s="1">
        <v>0</v>
      </c>
      <c r="X340" s="1">
        <v>0</v>
      </c>
      <c r="Y340" s="1">
        <v>0</v>
      </c>
    </row>
    <row r="341" spans="1:25" s="4" customFormat="1" ht="15" outlineLevel="1" x14ac:dyDescent="0.25">
      <c r="A341" s="39">
        <f t="shared" si="43"/>
        <v>23</v>
      </c>
      <c r="B341" s="19" t="s">
        <v>543</v>
      </c>
      <c r="C341" s="1">
        <f t="shared" si="42"/>
        <v>9210144</v>
      </c>
      <c r="D341" s="1">
        <v>0</v>
      </c>
      <c r="E341" s="1">
        <v>0</v>
      </c>
      <c r="F341" s="1">
        <v>0</v>
      </c>
      <c r="G341" s="1">
        <v>0</v>
      </c>
      <c r="H341" s="1">
        <v>0</v>
      </c>
      <c r="I341" s="1">
        <v>0</v>
      </c>
      <c r="J341" s="74">
        <v>0</v>
      </c>
      <c r="K341" s="1">
        <v>0</v>
      </c>
      <c r="L341" s="1">
        <v>992</v>
      </c>
      <c r="M341" s="1">
        <f>'Форма 4'!F1448</f>
        <v>9210144</v>
      </c>
      <c r="N341" s="1">
        <v>0</v>
      </c>
      <c r="O341" s="1">
        <v>0</v>
      </c>
      <c r="P341" s="1">
        <v>0</v>
      </c>
      <c r="Q341" s="1">
        <v>0</v>
      </c>
      <c r="R341" s="1">
        <v>0</v>
      </c>
      <c r="S341" s="1">
        <v>0</v>
      </c>
      <c r="T341" s="1">
        <v>0</v>
      </c>
      <c r="U341" s="1">
        <v>0</v>
      </c>
      <c r="V341" s="1">
        <v>0</v>
      </c>
      <c r="W341" s="1">
        <v>0</v>
      </c>
      <c r="X341" s="1">
        <v>0</v>
      </c>
      <c r="Y341" s="1">
        <v>0</v>
      </c>
    </row>
    <row r="342" spans="1:25" s="4" customFormat="1" ht="15" outlineLevel="1" x14ac:dyDescent="0.25">
      <c r="A342" s="39">
        <f t="shared" si="43"/>
        <v>24</v>
      </c>
      <c r="B342" s="19" t="s">
        <v>579</v>
      </c>
      <c r="C342" s="1">
        <f t="shared" si="42"/>
        <v>525347.19999999995</v>
      </c>
      <c r="D342" s="1">
        <v>0</v>
      </c>
      <c r="E342" s="1">
        <v>0</v>
      </c>
      <c r="F342" s="1">
        <v>0</v>
      </c>
      <c r="G342" s="1">
        <v>0</v>
      </c>
      <c r="H342" s="1">
        <v>0</v>
      </c>
      <c r="I342" s="1">
        <v>0</v>
      </c>
      <c r="J342" s="74">
        <v>0</v>
      </c>
      <c r="K342" s="1">
        <v>0</v>
      </c>
      <c r="L342" s="1">
        <v>1394</v>
      </c>
      <c r="M342" s="1">
        <f>'Форма 4'!F1451</f>
        <v>525347.19999999995</v>
      </c>
      <c r="N342" s="1">
        <v>0</v>
      </c>
      <c r="O342" s="1">
        <v>0</v>
      </c>
      <c r="P342" s="1">
        <v>0</v>
      </c>
      <c r="Q342" s="1">
        <v>0</v>
      </c>
      <c r="R342" s="1">
        <v>0</v>
      </c>
      <c r="S342" s="1">
        <v>0</v>
      </c>
      <c r="T342" s="1">
        <v>0</v>
      </c>
      <c r="U342" s="1">
        <v>0</v>
      </c>
      <c r="V342" s="1">
        <v>0</v>
      </c>
      <c r="W342" s="1">
        <v>0</v>
      </c>
      <c r="X342" s="1">
        <v>0</v>
      </c>
      <c r="Y342" s="1">
        <v>0</v>
      </c>
    </row>
    <row r="343" spans="1:25" s="4" customFormat="1" ht="15" outlineLevel="1" x14ac:dyDescent="0.25">
      <c r="A343" s="39">
        <f t="shared" si="43"/>
        <v>25</v>
      </c>
      <c r="B343" s="19" t="s">
        <v>580</v>
      </c>
      <c r="C343" s="1">
        <f t="shared" si="42"/>
        <v>193258.4</v>
      </c>
      <c r="D343" s="1">
        <v>0</v>
      </c>
      <c r="E343" s="1">
        <f>'Форма 4'!F1454</f>
        <v>193258.4</v>
      </c>
      <c r="F343" s="1">
        <v>0</v>
      </c>
      <c r="G343" s="1">
        <v>0</v>
      </c>
      <c r="H343" s="1">
        <v>0</v>
      </c>
      <c r="I343" s="1">
        <v>0</v>
      </c>
      <c r="J343" s="74">
        <v>0</v>
      </c>
      <c r="K343" s="1">
        <v>0</v>
      </c>
      <c r="L343" s="1">
        <v>0</v>
      </c>
      <c r="M343" s="1">
        <v>0</v>
      </c>
      <c r="N343" s="1">
        <v>0</v>
      </c>
      <c r="O343" s="1">
        <v>0</v>
      </c>
      <c r="P343" s="1">
        <v>0</v>
      </c>
      <c r="Q343" s="1">
        <v>0</v>
      </c>
      <c r="R343" s="1">
        <v>0</v>
      </c>
      <c r="S343" s="1">
        <v>0</v>
      </c>
      <c r="T343" s="1">
        <v>0</v>
      </c>
      <c r="U343" s="1">
        <v>0</v>
      </c>
      <c r="V343" s="1">
        <v>0</v>
      </c>
      <c r="W343" s="1">
        <v>0</v>
      </c>
      <c r="X343" s="1">
        <v>0</v>
      </c>
      <c r="Y343" s="1">
        <v>0</v>
      </c>
    </row>
    <row r="344" spans="1:25" s="4" customFormat="1" ht="15" outlineLevel="1" x14ac:dyDescent="0.25">
      <c r="A344" s="39">
        <f t="shared" si="43"/>
        <v>26</v>
      </c>
      <c r="B344" s="19" t="s">
        <v>544</v>
      </c>
      <c r="C344" s="1">
        <f t="shared" si="42"/>
        <v>12488560.16</v>
      </c>
      <c r="D344" s="1">
        <v>0</v>
      </c>
      <c r="E344" s="1">
        <v>0</v>
      </c>
      <c r="F344" s="1">
        <v>0</v>
      </c>
      <c r="G344" s="1">
        <v>0</v>
      </c>
      <c r="H344" s="1">
        <v>0</v>
      </c>
      <c r="I344" s="1">
        <v>0</v>
      </c>
      <c r="J344" s="74">
        <v>0</v>
      </c>
      <c r="K344" s="1">
        <v>0</v>
      </c>
      <c r="L344" s="1">
        <v>1336.6</v>
      </c>
      <c r="M344" s="1">
        <f>'Форма 4'!F1457</f>
        <v>12488560.16</v>
      </c>
      <c r="N344" s="1">
        <v>0</v>
      </c>
      <c r="O344" s="1">
        <v>0</v>
      </c>
      <c r="P344" s="1">
        <v>0</v>
      </c>
      <c r="Q344" s="1">
        <v>0</v>
      </c>
      <c r="R344" s="1">
        <v>0</v>
      </c>
      <c r="S344" s="1">
        <v>0</v>
      </c>
      <c r="T344" s="1">
        <v>0</v>
      </c>
      <c r="U344" s="1">
        <v>0</v>
      </c>
      <c r="V344" s="1">
        <v>0</v>
      </c>
      <c r="W344" s="1">
        <v>0</v>
      </c>
      <c r="X344" s="1">
        <v>0</v>
      </c>
      <c r="Y344" s="1">
        <v>0</v>
      </c>
    </row>
    <row r="345" spans="1:25" s="4" customFormat="1" ht="15" outlineLevel="1" x14ac:dyDescent="0.25">
      <c r="A345" s="39">
        <f t="shared" si="43"/>
        <v>27</v>
      </c>
      <c r="B345" s="19" t="s">
        <v>545</v>
      </c>
      <c r="C345" s="1">
        <f t="shared" si="42"/>
        <v>12491589.33</v>
      </c>
      <c r="D345" s="1">
        <v>0</v>
      </c>
      <c r="E345" s="1">
        <v>0</v>
      </c>
      <c r="F345" s="1">
        <v>0</v>
      </c>
      <c r="G345" s="1">
        <v>0</v>
      </c>
      <c r="H345" s="1">
        <v>0</v>
      </c>
      <c r="I345" s="1">
        <v>0</v>
      </c>
      <c r="J345" s="74">
        <v>0</v>
      </c>
      <c r="K345" s="1">
        <v>0</v>
      </c>
      <c r="L345" s="1">
        <v>1338.6</v>
      </c>
      <c r="M345" s="1">
        <f>'Форма 4'!F1460</f>
        <v>12491589.33</v>
      </c>
      <c r="N345" s="1">
        <v>0</v>
      </c>
      <c r="O345" s="1">
        <v>0</v>
      </c>
      <c r="P345" s="1">
        <v>0</v>
      </c>
      <c r="Q345" s="1">
        <v>0</v>
      </c>
      <c r="R345" s="1">
        <v>0</v>
      </c>
      <c r="S345" s="1">
        <v>0</v>
      </c>
      <c r="T345" s="1">
        <v>0</v>
      </c>
      <c r="U345" s="1">
        <v>0</v>
      </c>
      <c r="V345" s="1">
        <v>0</v>
      </c>
      <c r="W345" s="1">
        <v>0</v>
      </c>
      <c r="X345" s="1">
        <v>0</v>
      </c>
      <c r="Y345" s="1">
        <v>0</v>
      </c>
    </row>
    <row r="346" spans="1:25" s="4" customFormat="1" ht="15" outlineLevel="1" x14ac:dyDescent="0.25">
      <c r="A346" s="39">
        <f t="shared" si="43"/>
        <v>28</v>
      </c>
      <c r="B346" s="19" t="s">
        <v>581</v>
      </c>
      <c r="C346" s="1">
        <f t="shared" si="42"/>
        <v>1747892</v>
      </c>
      <c r="D346" s="1">
        <v>0</v>
      </c>
      <c r="E346" s="1">
        <v>0</v>
      </c>
      <c r="F346" s="1">
        <v>0</v>
      </c>
      <c r="G346" s="1">
        <v>0</v>
      </c>
      <c r="H346" s="1">
        <v>0</v>
      </c>
      <c r="I346" s="1">
        <v>0</v>
      </c>
      <c r="J346" s="74">
        <v>1</v>
      </c>
      <c r="K346" s="1">
        <f>'Форма 4'!F1463</f>
        <v>1747892</v>
      </c>
      <c r="L346" s="1">
        <v>0</v>
      </c>
      <c r="M346" s="1">
        <v>0</v>
      </c>
      <c r="N346" s="1">
        <v>0</v>
      </c>
      <c r="O346" s="1">
        <v>0</v>
      </c>
      <c r="P346" s="1">
        <v>0</v>
      </c>
      <c r="Q346" s="1">
        <v>0</v>
      </c>
      <c r="R346" s="1">
        <v>0</v>
      </c>
      <c r="S346" s="1">
        <v>0</v>
      </c>
      <c r="T346" s="1">
        <v>0</v>
      </c>
      <c r="U346" s="1">
        <v>0</v>
      </c>
      <c r="V346" s="1">
        <v>0</v>
      </c>
      <c r="W346" s="1">
        <v>0</v>
      </c>
      <c r="X346" s="1">
        <v>0</v>
      </c>
      <c r="Y346" s="1">
        <v>0</v>
      </c>
    </row>
    <row r="347" spans="1:25" s="4" customFormat="1" ht="15" outlineLevel="1" x14ac:dyDescent="0.25">
      <c r="A347" s="39">
        <f t="shared" si="43"/>
        <v>29</v>
      </c>
      <c r="B347" s="19" t="s">
        <v>583</v>
      </c>
      <c r="C347" s="1">
        <f t="shared" si="42"/>
        <v>462179.2</v>
      </c>
      <c r="D347" s="1">
        <v>0</v>
      </c>
      <c r="E347" s="1">
        <v>0</v>
      </c>
      <c r="F347" s="1">
        <v>0</v>
      </c>
      <c r="G347" s="1">
        <v>0</v>
      </c>
      <c r="H347" s="1">
        <v>0</v>
      </c>
      <c r="I347" s="1">
        <v>0</v>
      </c>
      <c r="J347" s="74">
        <v>0</v>
      </c>
      <c r="K347" s="1">
        <v>0</v>
      </c>
      <c r="L347" s="1">
        <v>1052</v>
      </c>
      <c r="M347" s="1">
        <f>'Форма 4'!F1467</f>
        <v>462179.2</v>
      </c>
      <c r="N347" s="1">
        <v>0</v>
      </c>
      <c r="O347" s="1">
        <v>0</v>
      </c>
      <c r="P347" s="1">
        <v>0</v>
      </c>
      <c r="Q347" s="1">
        <v>0</v>
      </c>
      <c r="R347" s="1">
        <v>0</v>
      </c>
      <c r="S347" s="1">
        <v>0</v>
      </c>
      <c r="T347" s="1">
        <v>0</v>
      </c>
      <c r="U347" s="1">
        <v>0</v>
      </c>
      <c r="V347" s="1">
        <v>0</v>
      </c>
      <c r="W347" s="1">
        <v>0</v>
      </c>
      <c r="X347" s="1">
        <v>0</v>
      </c>
      <c r="Y347" s="1">
        <v>0</v>
      </c>
    </row>
    <row r="348" spans="1:25" s="4" customFormat="1" ht="15" outlineLevel="1" x14ac:dyDescent="0.25">
      <c r="A348" s="39">
        <f t="shared" si="43"/>
        <v>30</v>
      </c>
      <c r="B348" s="19" t="s">
        <v>582</v>
      </c>
      <c r="C348" s="1">
        <f t="shared" si="42"/>
        <v>72197</v>
      </c>
      <c r="D348" s="1">
        <v>0</v>
      </c>
      <c r="E348" s="1">
        <v>0</v>
      </c>
      <c r="F348" s="1">
        <v>0</v>
      </c>
      <c r="G348" s="1">
        <f>'Форма 4'!F1471+'Форма 4'!F1472</f>
        <v>37668</v>
      </c>
      <c r="H348" s="1">
        <f>'Форма 4'!F1473+'Форма 4'!F1474</f>
        <v>34529</v>
      </c>
      <c r="I348" s="1">
        <v>0</v>
      </c>
      <c r="J348" s="74">
        <v>0</v>
      </c>
      <c r="K348" s="1">
        <v>0</v>
      </c>
      <c r="L348" s="1">
        <v>0</v>
      </c>
      <c r="M348" s="1">
        <v>0</v>
      </c>
      <c r="N348" s="1">
        <v>0</v>
      </c>
      <c r="O348" s="1">
        <v>0</v>
      </c>
      <c r="P348" s="1">
        <v>0</v>
      </c>
      <c r="Q348" s="1">
        <v>0</v>
      </c>
      <c r="R348" s="1">
        <v>0</v>
      </c>
      <c r="S348" s="1">
        <v>0</v>
      </c>
      <c r="T348" s="1">
        <v>0</v>
      </c>
      <c r="U348" s="1">
        <v>0</v>
      </c>
      <c r="V348" s="1">
        <v>0</v>
      </c>
      <c r="W348" s="1">
        <v>0</v>
      </c>
      <c r="X348" s="1">
        <v>0</v>
      </c>
      <c r="Y348" s="1">
        <v>0</v>
      </c>
    </row>
    <row r="349" spans="1:25" s="4" customFormat="1" ht="15" outlineLevel="1" x14ac:dyDescent="0.25">
      <c r="A349" s="39">
        <f t="shared" si="43"/>
        <v>31</v>
      </c>
      <c r="B349" s="19" t="s">
        <v>584</v>
      </c>
      <c r="C349" s="1">
        <f t="shared" si="42"/>
        <v>97432.6</v>
      </c>
      <c r="D349" s="1">
        <v>0</v>
      </c>
      <c r="E349" s="1">
        <v>0</v>
      </c>
      <c r="F349" s="1">
        <v>0</v>
      </c>
      <c r="G349" s="1">
        <f>'Форма 4'!F1476+'Форма 4'!F1477</f>
        <v>50834.400000000001</v>
      </c>
      <c r="H349" s="1">
        <f>'Форма 4'!F1478+'Форма 4'!F1479</f>
        <v>46598.2</v>
      </c>
      <c r="I349" s="1">
        <v>0</v>
      </c>
      <c r="J349" s="74">
        <v>0</v>
      </c>
      <c r="K349" s="1">
        <v>0</v>
      </c>
      <c r="L349" s="1">
        <v>0</v>
      </c>
      <c r="M349" s="1">
        <v>0</v>
      </c>
      <c r="N349" s="1">
        <v>0</v>
      </c>
      <c r="O349" s="1">
        <v>0</v>
      </c>
      <c r="P349" s="1">
        <v>0</v>
      </c>
      <c r="Q349" s="1">
        <v>0</v>
      </c>
      <c r="R349" s="1">
        <v>0</v>
      </c>
      <c r="S349" s="1">
        <v>0</v>
      </c>
      <c r="T349" s="1">
        <v>0</v>
      </c>
      <c r="U349" s="1">
        <v>0</v>
      </c>
      <c r="V349" s="1">
        <v>0</v>
      </c>
      <c r="W349" s="1">
        <v>0</v>
      </c>
      <c r="X349" s="1">
        <v>0</v>
      </c>
      <c r="Y349" s="1">
        <v>0</v>
      </c>
    </row>
    <row r="350" spans="1:25" s="4" customFormat="1" ht="15" outlineLevel="1" x14ac:dyDescent="0.25">
      <c r="A350" s="39">
        <f>A349+1</f>
        <v>32</v>
      </c>
      <c r="B350" s="19" t="s">
        <v>585</v>
      </c>
      <c r="C350" s="1">
        <f t="shared" si="42"/>
        <v>38517</v>
      </c>
      <c r="D350" s="1">
        <v>0</v>
      </c>
      <c r="E350" s="1">
        <f>'Форма 4'!F1480</f>
        <v>38517</v>
      </c>
      <c r="F350" s="1">
        <v>0</v>
      </c>
      <c r="G350" s="1">
        <v>0</v>
      </c>
      <c r="H350" s="1">
        <v>0</v>
      </c>
      <c r="I350" s="1">
        <v>0</v>
      </c>
      <c r="J350" s="74">
        <v>0</v>
      </c>
      <c r="K350" s="1">
        <v>0</v>
      </c>
      <c r="L350" s="1">
        <v>0</v>
      </c>
      <c r="M350" s="1">
        <v>0</v>
      </c>
      <c r="N350" s="1">
        <v>0</v>
      </c>
      <c r="O350" s="1">
        <v>0</v>
      </c>
      <c r="P350" s="1">
        <v>0</v>
      </c>
      <c r="Q350" s="1">
        <v>0</v>
      </c>
      <c r="R350" s="1">
        <v>0</v>
      </c>
      <c r="S350" s="1">
        <v>0</v>
      </c>
      <c r="T350" s="1">
        <v>0</v>
      </c>
      <c r="U350" s="1">
        <v>0</v>
      </c>
      <c r="V350" s="1">
        <v>0</v>
      </c>
      <c r="W350" s="1">
        <v>0</v>
      </c>
      <c r="X350" s="1">
        <v>0</v>
      </c>
      <c r="Y350" s="1">
        <v>0</v>
      </c>
    </row>
    <row r="351" spans="1:25" s="4" customFormat="1" ht="15" outlineLevel="1" x14ac:dyDescent="0.25">
      <c r="A351" s="39">
        <f t="shared" ref="A351:A369" si="44">1+A350</f>
        <v>33</v>
      </c>
      <c r="B351" s="19" t="s">
        <v>832</v>
      </c>
      <c r="C351" s="1">
        <f>D351+E351+F351+G351+H351+I351+K351+M351+O351+Q351+S351+U351+W351+X351+Y351</f>
        <v>329728</v>
      </c>
      <c r="D351" s="1">
        <v>0</v>
      </c>
      <c r="E351" s="1">
        <v>0</v>
      </c>
      <c r="F351" s="1">
        <v>0</v>
      </c>
      <c r="G351" s="1">
        <v>0</v>
      </c>
      <c r="H351" s="1">
        <v>0</v>
      </c>
      <c r="I351" s="1">
        <v>0</v>
      </c>
      <c r="J351" s="74">
        <v>0</v>
      </c>
      <c r="K351" s="1">
        <v>0</v>
      </c>
      <c r="L351" s="1">
        <v>1062</v>
      </c>
      <c r="M351" s="1">
        <f>'Форма 4'!F1483</f>
        <v>329728</v>
      </c>
      <c r="N351" s="1">
        <v>0</v>
      </c>
      <c r="O351" s="1">
        <v>0</v>
      </c>
      <c r="P351" s="1">
        <v>0</v>
      </c>
      <c r="Q351" s="1">
        <v>0</v>
      </c>
      <c r="R351" s="1">
        <v>0</v>
      </c>
      <c r="S351" s="1">
        <v>0</v>
      </c>
      <c r="T351" s="1">
        <v>0</v>
      </c>
      <c r="U351" s="1">
        <v>0</v>
      </c>
      <c r="V351" s="1">
        <v>0</v>
      </c>
      <c r="W351" s="1">
        <v>0</v>
      </c>
      <c r="X351" s="1">
        <v>0</v>
      </c>
      <c r="Y351" s="1">
        <v>0</v>
      </c>
    </row>
    <row r="352" spans="1:25" s="4" customFormat="1" ht="15" outlineLevel="1" x14ac:dyDescent="0.25">
      <c r="A352" s="39">
        <f t="shared" si="44"/>
        <v>34</v>
      </c>
      <c r="B352" s="19" t="s">
        <v>586</v>
      </c>
      <c r="C352" s="1">
        <f t="shared" si="42"/>
        <v>15731028</v>
      </c>
      <c r="D352" s="1">
        <v>0</v>
      </c>
      <c r="E352" s="1">
        <v>0</v>
      </c>
      <c r="F352" s="1">
        <v>0</v>
      </c>
      <c r="G352" s="1">
        <v>0</v>
      </c>
      <c r="H352" s="1">
        <v>0</v>
      </c>
      <c r="I352" s="1">
        <v>0</v>
      </c>
      <c r="J352" s="74">
        <v>9</v>
      </c>
      <c r="K352" s="1">
        <f>'Форма 4'!F1486</f>
        <v>15731028</v>
      </c>
      <c r="L352" s="1">
        <v>0</v>
      </c>
      <c r="M352" s="1">
        <v>0</v>
      </c>
      <c r="N352" s="1">
        <v>0</v>
      </c>
      <c r="O352" s="1">
        <v>0</v>
      </c>
      <c r="P352" s="1">
        <v>0</v>
      </c>
      <c r="Q352" s="1">
        <v>0</v>
      </c>
      <c r="R352" s="1">
        <v>0</v>
      </c>
      <c r="S352" s="1">
        <v>0</v>
      </c>
      <c r="T352" s="1">
        <v>0</v>
      </c>
      <c r="U352" s="1">
        <v>0</v>
      </c>
      <c r="V352" s="1">
        <v>0</v>
      </c>
      <c r="W352" s="1">
        <v>0</v>
      </c>
      <c r="X352" s="1">
        <v>0</v>
      </c>
      <c r="Y352" s="1">
        <v>0</v>
      </c>
    </row>
    <row r="353" spans="1:25" s="4" customFormat="1" ht="15" outlineLevel="1" x14ac:dyDescent="0.25">
      <c r="A353" s="39">
        <f t="shared" si="44"/>
        <v>35</v>
      </c>
      <c r="B353" s="19" t="s">
        <v>587</v>
      </c>
      <c r="C353" s="1">
        <f t="shared" ref="C353:C369" si="45">D353+E353+F353+G353+H353+I353+K353+M353+O353+Q353+S353+U353+W353+X353+Y353</f>
        <v>1747892</v>
      </c>
      <c r="D353" s="1">
        <v>0</v>
      </c>
      <c r="E353" s="1">
        <v>0</v>
      </c>
      <c r="F353" s="1">
        <v>0</v>
      </c>
      <c r="G353" s="1">
        <v>0</v>
      </c>
      <c r="H353" s="1">
        <v>0</v>
      </c>
      <c r="I353" s="1">
        <v>0</v>
      </c>
      <c r="J353" s="74">
        <v>1</v>
      </c>
      <c r="K353" s="1">
        <f>'Форма 4'!F1514</f>
        <v>1747892</v>
      </c>
      <c r="L353" s="1">
        <v>0</v>
      </c>
      <c r="M353" s="1">
        <v>0</v>
      </c>
      <c r="N353" s="1">
        <v>0</v>
      </c>
      <c r="O353" s="1">
        <v>0</v>
      </c>
      <c r="P353" s="1">
        <v>0</v>
      </c>
      <c r="Q353" s="1">
        <v>0</v>
      </c>
      <c r="R353" s="1">
        <v>0</v>
      </c>
      <c r="S353" s="1">
        <v>0</v>
      </c>
      <c r="T353" s="1">
        <v>0</v>
      </c>
      <c r="U353" s="1">
        <v>0</v>
      </c>
      <c r="V353" s="1">
        <v>0</v>
      </c>
      <c r="W353" s="1">
        <v>0</v>
      </c>
      <c r="X353" s="1">
        <v>0</v>
      </c>
      <c r="Y353" s="1">
        <v>0</v>
      </c>
    </row>
    <row r="354" spans="1:25" s="4" customFormat="1" ht="15" outlineLevel="1" x14ac:dyDescent="0.25">
      <c r="A354" s="39">
        <f t="shared" si="44"/>
        <v>36</v>
      </c>
      <c r="B354" s="19" t="s">
        <v>588</v>
      </c>
      <c r="C354" s="1">
        <f t="shared" si="45"/>
        <v>1747892</v>
      </c>
      <c r="D354" s="1">
        <v>0</v>
      </c>
      <c r="E354" s="1">
        <v>0</v>
      </c>
      <c r="F354" s="1">
        <v>0</v>
      </c>
      <c r="G354" s="1">
        <v>0</v>
      </c>
      <c r="H354" s="1">
        <v>0</v>
      </c>
      <c r="I354" s="1">
        <v>0</v>
      </c>
      <c r="J354" s="74">
        <v>1</v>
      </c>
      <c r="K354" s="1">
        <f>'Форма 4'!F1518</f>
        <v>1747892</v>
      </c>
      <c r="L354" s="1">
        <v>0</v>
      </c>
      <c r="M354" s="1">
        <v>0</v>
      </c>
      <c r="N354" s="1">
        <v>0</v>
      </c>
      <c r="O354" s="1">
        <v>0</v>
      </c>
      <c r="P354" s="1">
        <v>0</v>
      </c>
      <c r="Q354" s="1">
        <v>0</v>
      </c>
      <c r="R354" s="1">
        <v>0</v>
      </c>
      <c r="S354" s="1">
        <v>0</v>
      </c>
      <c r="T354" s="1">
        <v>0</v>
      </c>
      <c r="U354" s="1">
        <v>0</v>
      </c>
      <c r="V354" s="1">
        <v>0</v>
      </c>
      <c r="W354" s="1">
        <v>0</v>
      </c>
      <c r="X354" s="1">
        <v>0</v>
      </c>
      <c r="Y354" s="1">
        <v>0</v>
      </c>
    </row>
    <row r="355" spans="1:25" s="4" customFormat="1" ht="15" outlineLevel="1" x14ac:dyDescent="0.25">
      <c r="A355" s="39">
        <f t="shared" si="44"/>
        <v>37</v>
      </c>
      <c r="B355" s="19" t="s">
        <v>589</v>
      </c>
      <c r="C355" s="1">
        <f t="shared" si="45"/>
        <v>10487352</v>
      </c>
      <c r="D355" s="1">
        <v>0</v>
      </c>
      <c r="E355" s="1">
        <v>0</v>
      </c>
      <c r="F355" s="1">
        <v>0</v>
      </c>
      <c r="G355" s="1">
        <v>0</v>
      </c>
      <c r="H355" s="1">
        <v>0</v>
      </c>
      <c r="I355" s="1">
        <v>0</v>
      </c>
      <c r="J355" s="74">
        <v>6</v>
      </c>
      <c r="K355" s="1">
        <f>'Форма 4'!F1522</f>
        <v>10487352</v>
      </c>
      <c r="L355" s="1">
        <v>0</v>
      </c>
      <c r="M355" s="1">
        <v>0</v>
      </c>
      <c r="N355" s="1">
        <v>0</v>
      </c>
      <c r="O355" s="1">
        <v>0</v>
      </c>
      <c r="P355" s="1">
        <v>0</v>
      </c>
      <c r="Q355" s="1">
        <v>0</v>
      </c>
      <c r="R355" s="1">
        <v>0</v>
      </c>
      <c r="S355" s="1">
        <v>0</v>
      </c>
      <c r="T355" s="1">
        <v>0</v>
      </c>
      <c r="U355" s="1">
        <v>0</v>
      </c>
      <c r="V355" s="1">
        <v>0</v>
      </c>
      <c r="W355" s="1">
        <v>0</v>
      </c>
      <c r="X355" s="1">
        <v>0</v>
      </c>
      <c r="Y355" s="1">
        <v>0</v>
      </c>
    </row>
    <row r="356" spans="1:25" s="4" customFormat="1" ht="15" outlineLevel="1" x14ac:dyDescent="0.25">
      <c r="A356" s="39">
        <f t="shared" si="44"/>
        <v>38</v>
      </c>
      <c r="B356" s="19" t="s">
        <v>590</v>
      </c>
      <c r="C356" s="1">
        <f t="shared" si="45"/>
        <v>64905.4</v>
      </c>
      <c r="D356" s="1">
        <v>0</v>
      </c>
      <c r="E356" s="1">
        <f>'Форма 4'!F1541</f>
        <v>64905.4</v>
      </c>
      <c r="F356" s="1">
        <v>0</v>
      </c>
      <c r="G356" s="1">
        <v>0</v>
      </c>
      <c r="H356" s="1">
        <v>0</v>
      </c>
      <c r="I356" s="1">
        <v>0</v>
      </c>
      <c r="J356" s="74">
        <v>0</v>
      </c>
      <c r="K356" s="1">
        <v>0</v>
      </c>
      <c r="L356" s="1">
        <v>0</v>
      </c>
      <c r="M356" s="1">
        <v>0</v>
      </c>
      <c r="N356" s="1">
        <v>0</v>
      </c>
      <c r="O356" s="1">
        <v>0</v>
      </c>
      <c r="P356" s="1">
        <v>0</v>
      </c>
      <c r="Q356" s="1">
        <v>0</v>
      </c>
      <c r="R356" s="1">
        <v>0</v>
      </c>
      <c r="S356" s="1">
        <v>0</v>
      </c>
      <c r="T356" s="1">
        <v>0</v>
      </c>
      <c r="U356" s="1">
        <v>0</v>
      </c>
      <c r="V356" s="1">
        <v>0</v>
      </c>
      <c r="W356" s="1">
        <v>0</v>
      </c>
      <c r="X356" s="1">
        <v>0</v>
      </c>
      <c r="Y356" s="1">
        <v>0</v>
      </c>
    </row>
    <row r="357" spans="1:25" s="4" customFormat="1" ht="15" outlineLevel="1" x14ac:dyDescent="0.25">
      <c r="A357" s="39">
        <f t="shared" si="44"/>
        <v>39</v>
      </c>
      <c r="B357" s="19" t="s">
        <v>550</v>
      </c>
      <c r="C357" s="1">
        <f t="shared" si="45"/>
        <v>6282380.5999999996</v>
      </c>
      <c r="D357" s="1">
        <v>0</v>
      </c>
      <c r="E357" s="1">
        <v>0</v>
      </c>
      <c r="F357" s="1">
        <v>0</v>
      </c>
      <c r="G357" s="1">
        <v>0</v>
      </c>
      <c r="H357" s="1">
        <v>0</v>
      </c>
      <c r="I357" s="1">
        <v>0</v>
      </c>
      <c r="J357" s="74">
        <v>0</v>
      </c>
      <c r="K357" s="1">
        <v>0</v>
      </c>
      <c r="L357" s="1">
        <v>895.2</v>
      </c>
      <c r="M357" s="1">
        <f>'Форма 4'!F1544</f>
        <v>6282380.5999999996</v>
      </c>
      <c r="N357" s="1">
        <v>0</v>
      </c>
      <c r="O357" s="1">
        <v>0</v>
      </c>
      <c r="P357" s="1">
        <v>0</v>
      </c>
      <c r="Q357" s="1">
        <v>0</v>
      </c>
      <c r="R357" s="1">
        <v>0</v>
      </c>
      <c r="S357" s="1">
        <v>0</v>
      </c>
      <c r="T357" s="1">
        <v>0</v>
      </c>
      <c r="U357" s="1">
        <v>0</v>
      </c>
      <c r="V357" s="1">
        <v>0</v>
      </c>
      <c r="W357" s="1">
        <v>0</v>
      </c>
      <c r="X357" s="1">
        <v>0</v>
      </c>
      <c r="Y357" s="1">
        <v>0</v>
      </c>
    </row>
    <row r="358" spans="1:25" s="4" customFormat="1" ht="15" outlineLevel="1" x14ac:dyDescent="0.25">
      <c r="A358" s="39">
        <f t="shared" si="44"/>
        <v>40</v>
      </c>
      <c r="B358" s="19" t="s">
        <v>591</v>
      </c>
      <c r="C358" s="1">
        <f t="shared" si="45"/>
        <v>66533.399999999994</v>
      </c>
      <c r="D358" s="1">
        <v>0</v>
      </c>
      <c r="E358" s="1">
        <f>'Форма 4'!F1547</f>
        <v>66533.399999999994</v>
      </c>
      <c r="F358" s="1">
        <v>0</v>
      </c>
      <c r="G358" s="1">
        <v>0</v>
      </c>
      <c r="H358" s="1">
        <v>0</v>
      </c>
      <c r="I358" s="1">
        <v>0</v>
      </c>
      <c r="J358" s="74">
        <v>0</v>
      </c>
      <c r="K358" s="1">
        <v>0</v>
      </c>
      <c r="L358" s="1">
        <v>0</v>
      </c>
      <c r="M358" s="1">
        <v>0</v>
      </c>
      <c r="N358" s="1">
        <v>0</v>
      </c>
      <c r="O358" s="1">
        <v>0</v>
      </c>
      <c r="P358" s="1">
        <v>0</v>
      </c>
      <c r="Q358" s="1">
        <v>0</v>
      </c>
      <c r="R358" s="1">
        <v>0</v>
      </c>
      <c r="S358" s="1">
        <v>0</v>
      </c>
      <c r="T358" s="1">
        <v>0</v>
      </c>
      <c r="U358" s="1">
        <v>0</v>
      </c>
      <c r="V358" s="1">
        <v>0</v>
      </c>
      <c r="W358" s="1">
        <v>0</v>
      </c>
      <c r="X358" s="1">
        <v>0</v>
      </c>
      <c r="Y358" s="1">
        <v>0</v>
      </c>
    </row>
    <row r="359" spans="1:25" s="4" customFormat="1" ht="15" outlineLevel="1" x14ac:dyDescent="0.25">
      <c r="A359" s="39">
        <f t="shared" si="44"/>
        <v>41</v>
      </c>
      <c r="B359" s="19" t="s">
        <v>592</v>
      </c>
      <c r="C359" s="1">
        <f t="shared" si="45"/>
        <v>521472</v>
      </c>
      <c r="D359" s="1">
        <v>0</v>
      </c>
      <c r="E359" s="1">
        <v>0</v>
      </c>
      <c r="F359" s="1">
        <v>0</v>
      </c>
      <c r="G359" s="1">
        <v>0</v>
      </c>
      <c r="H359" s="1">
        <v>0</v>
      </c>
      <c r="I359" s="1">
        <v>0</v>
      </c>
      <c r="J359" s="74">
        <v>0</v>
      </c>
      <c r="K359" s="1">
        <v>0</v>
      </c>
      <c r="L359" s="1">
        <v>1178</v>
      </c>
      <c r="M359" s="1">
        <f>'Форма 4'!F1550</f>
        <v>521472</v>
      </c>
      <c r="N359" s="1">
        <v>0</v>
      </c>
      <c r="O359" s="1">
        <v>0</v>
      </c>
      <c r="P359" s="1">
        <v>0</v>
      </c>
      <c r="Q359" s="1">
        <v>0</v>
      </c>
      <c r="R359" s="1">
        <v>0</v>
      </c>
      <c r="S359" s="1">
        <v>0</v>
      </c>
      <c r="T359" s="1">
        <v>0</v>
      </c>
      <c r="U359" s="1">
        <v>0</v>
      </c>
      <c r="V359" s="1">
        <v>0</v>
      </c>
      <c r="W359" s="1">
        <v>0</v>
      </c>
      <c r="X359" s="1">
        <v>0</v>
      </c>
      <c r="Y359" s="1">
        <v>0</v>
      </c>
    </row>
    <row r="360" spans="1:25" s="4" customFormat="1" ht="15" outlineLevel="1" x14ac:dyDescent="0.25">
      <c r="A360" s="39">
        <f t="shared" si="44"/>
        <v>42</v>
      </c>
      <c r="B360" s="19" t="s">
        <v>593</v>
      </c>
      <c r="C360" s="1">
        <f t="shared" si="45"/>
        <v>526400</v>
      </c>
      <c r="D360" s="1">
        <v>0</v>
      </c>
      <c r="E360" s="1">
        <v>0</v>
      </c>
      <c r="F360" s="1">
        <v>0</v>
      </c>
      <c r="G360" s="1">
        <v>0</v>
      </c>
      <c r="H360" s="1">
        <v>0</v>
      </c>
      <c r="I360" s="1">
        <v>0</v>
      </c>
      <c r="J360" s="74">
        <v>0</v>
      </c>
      <c r="K360" s="1">
        <v>0</v>
      </c>
      <c r="L360" s="1">
        <v>1178</v>
      </c>
      <c r="M360" s="1">
        <f>'Форма 4'!F1553</f>
        <v>526400</v>
      </c>
      <c r="N360" s="1">
        <v>0</v>
      </c>
      <c r="O360" s="1">
        <v>0</v>
      </c>
      <c r="P360" s="1">
        <v>0</v>
      </c>
      <c r="Q360" s="1">
        <v>0</v>
      </c>
      <c r="R360" s="1">
        <v>0</v>
      </c>
      <c r="S360" s="1">
        <v>0</v>
      </c>
      <c r="T360" s="1">
        <v>0</v>
      </c>
      <c r="U360" s="1">
        <v>0</v>
      </c>
      <c r="V360" s="1">
        <v>0</v>
      </c>
      <c r="W360" s="1">
        <v>0</v>
      </c>
      <c r="X360" s="1">
        <v>0</v>
      </c>
      <c r="Y360" s="1">
        <v>0</v>
      </c>
    </row>
    <row r="361" spans="1:25" s="4" customFormat="1" ht="15" outlineLevel="1" x14ac:dyDescent="0.25">
      <c r="A361" s="39">
        <f t="shared" si="44"/>
        <v>43</v>
      </c>
      <c r="B361" s="19" t="s">
        <v>551</v>
      </c>
      <c r="C361" s="1">
        <f t="shared" si="45"/>
        <v>12354257.52</v>
      </c>
      <c r="D361" s="1">
        <v>0</v>
      </c>
      <c r="E361" s="1">
        <v>0</v>
      </c>
      <c r="F361" s="1">
        <v>0</v>
      </c>
      <c r="G361" s="1">
        <v>0</v>
      </c>
      <c r="H361" s="1">
        <v>0</v>
      </c>
      <c r="I361" s="1">
        <v>0</v>
      </c>
      <c r="J361" s="74">
        <v>0</v>
      </c>
      <c r="K361" s="1">
        <v>0</v>
      </c>
      <c r="L361" s="1">
        <v>1330.6</v>
      </c>
      <c r="M361" s="1">
        <f>'Форма 4'!F1556</f>
        <v>12354257.52</v>
      </c>
      <c r="N361" s="1">
        <v>0</v>
      </c>
      <c r="O361" s="1">
        <v>0</v>
      </c>
      <c r="P361" s="1">
        <v>0</v>
      </c>
      <c r="Q361" s="1">
        <v>0</v>
      </c>
      <c r="R361" s="1">
        <v>0</v>
      </c>
      <c r="S361" s="1">
        <v>0</v>
      </c>
      <c r="T361" s="1">
        <v>0</v>
      </c>
      <c r="U361" s="1">
        <v>0</v>
      </c>
      <c r="V361" s="1">
        <v>0</v>
      </c>
      <c r="W361" s="1">
        <v>0</v>
      </c>
      <c r="X361" s="1">
        <v>0</v>
      </c>
      <c r="Y361" s="1">
        <v>0</v>
      </c>
    </row>
    <row r="362" spans="1:25" s="4" customFormat="1" ht="15" outlineLevel="1" x14ac:dyDescent="0.25">
      <c r="A362" s="39">
        <f t="shared" si="44"/>
        <v>44</v>
      </c>
      <c r="B362" s="19" t="s">
        <v>594</v>
      </c>
      <c r="C362" s="1">
        <f t="shared" si="45"/>
        <v>123444</v>
      </c>
      <c r="D362" s="1">
        <v>0</v>
      </c>
      <c r="E362" s="1">
        <v>0</v>
      </c>
      <c r="F362" s="1">
        <v>0</v>
      </c>
      <c r="G362" s="1">
        <v>0</v>
      </c>
      <c r="H362" s="1">
        <v>0</v>
      </c>
      <c r="I362" s="1">
        <v>0</v>
      </c>
      <c r="J362" s="74">
        <v>0</v>
      </c>
      <c r="K362" s="1">
        <v>0</v>
      </c>
      <c r="L362" s="1">
        <v>641</v>
      </c>
      <c r="M362" s="1">
        <f>'Форма 4'!F1559</f>
        <v>123444</v>
      </c>
      <c r="N362" s="1">
        <v>0</v>
      </c>
      <c r="O362" s="1">
        <v>0</v>
      </c>
      <c r="P362" s="1">
        <v>0</v>
      </c>
      <c r="Q362" s="1">
        <v>0</v>
      </c>
      <c r="R362" s="1">
        <v>0</v>
      </c>
      <c r="S362" s="1">
        <v>0</v>
      </c>
      <c r="T362" s="1">
        <v>0</v>
      </c>
      <c r="U362" s="1">
        <v>0</v>
      </c>
      <c r="V362" s="1">
        <v>0</v>
      </c>
      <c r="W362" s="1">
        <v>0</v>
      </c>
      <c r="X362" s="1">
        <v>0</v>
      </c>
      <c r="Y362" s="1">
        <v>0</v>
      </c>
    </row>
    <row r="363" spans="1:25" s="4" customFormat="1" ht="15" outlineLevel="1" x14ac:dyDescent="0.25">
      <c r="A363" s="39">
        <f t="shared" si="44"/>
        <v>45</v>
      </c>
      <c r="B363" s="19" t="s">
        <v>596</v>
      </c>
      <c r="C363" s="1">
        <f t="shared" si="45"/>
        <v>133350</v>
      </c>
      <c r="D363" s="1">
        <v>0</v>
      </c>
      <c r="E363" s="1">
        <v>0</v>
      </c>
      <c r="F363" s="1">
        <v>0</v>
      </c>
      <c r="G363" s="1">
        <v>0</v>
      </c>
      <c r="H363" s="1">
        <v>0</v>
      </c>
      <c r="I363" s="1">
        <v>0</v>
      </c>
      <c r="J363" s="74">
        <v>0</v>
      </c>
      <c r="K363" s="1">
        <v>0</v>
      </c>
      <c r="L363" s="1">
        <v>469</v>
      </c>
      <c r="M363" s="1">
        <f>'Форма 4'!F1562</f>
        <v>133350</v>
      </c>
      <c r="N363" s="1">
        <v>0</v>
      </c>
      <c r="O363" s="1">
        <v>0</v>
      </c>
      <c r="P363" s="1">
        <v>0</v>
      </c>
      <c r="Q363" s="1">
        <v>0</v>
      </c>
      <c r="R363" s="1">
        <v>0</v>
      </c>
      <c r="S363" s="1">
        <v>0</v>
      </c>
      <c r="T363" s="1">
        <v>0</v>
      </c>
      <c r="U363" s="1">
        <v>0</v>
      </c>
      <c r="V363" s="1">
        <v>0</v>
      </c>
      <c r="W363" s="1">
        <v>0</v>
      </c>
      <c r="X363" s="1">
        <v>0</v>
      </c>
      <c r="Y363" s="1">
        <v>0</v>
      </c>
    </row>
    <row r="364" spans="1:25" s="4" customFormat="1" ht="15" outlineLevel="1" x14ac:dyDescent="0.25">
      <c r="A364" s="39">
        <f t="shared" si="44"/>
        <v>46</v>
      </c>
      <c r="B364" s="19" t="s">
        <v>597</v>
      </c>
      <c r="C364" s="1">
        <f t="shared" si="45"/>
        <v>22337.599999999999</v>
      </c>
      <c r="D364" s="1">
        <v>0</v>
      </c>
      <c r="E364" s="1">
        <v>0</v>
      </c>
      <c r="F364" s="1">
        <v>0</v>
      </c>
      <c r="G364" s="1">
        <f>'Форма 4'!F1566+'Форма 4'!F1567</f>
        <v>11654.4</v>
      </c>
      <c r="H364" s="1">
        <f>'Форма 4'!F1568+'Форма 4'!F1569</f>
        <v>10683.2</v>
      </c>
      <c r="I364" s="1">
        <v>0</v>
      </c>
      <c r="J364" s="74">
        <v>0</v>
      </c>
      <c r="K364" s="1">
        <v>0</v>
      </c>
      <c r="L364" s="1">
        <v>0</v>
      </c>
      <c r="M364" s="1">
        <v>0</v>
      </c>
      <c r="N364" s="1">
        <v>0</v>
      </c>
      <c r="O364" s="1">
        <v>0</v>
      </c>
      <c r="P364" s="1">
        <v>0</v>
      </c>
      <c r="Q364" s="1">
        <v>0</v>
      </c>
      <c r="R364" s="1">
        <v>0</v>
      </c>
      <c r="S364" s="1">
        <v>0</v>
      </c>
      <c r="T364" s="1">
        <v>0</v>
      </c>
      <c r="U364" s="1">
        <v>0</v>
      </c>
      <c r="V364" s="1">
        <v>0</v>
      </c>
      <c r="W364" s="1">
        <v>0</v>
      </c>
      <c r="X364" s="1">
        <v>0</v>
      </c>
      <c r="Y364" s="1">
        <v>0</v>
      </c>
    </row>
    <row r="365" spans="1:25" s="4" customFormat="1" ht="15" outlineLevel="1" x14ac:dyDescent="0.25">
      <c r="A365" s="39">
        <f t="shared" si="44"/>
        <v>47</v>
      </c>
      <c r="B365" s="19" t="s">
        <v>598</v>
      </c>
      <c r="C365" s="1">
        <f t="shared" si="45"/>
        <v>177548</v>
      </c>
      <c r="D365" s="1">
        <v>0</v>
      </c>
      <c r="E365" s="1">
        <v>0</v>
      </c>
      <c r="F365" s="1">
        <v>0</v>
      </c>
      <c r="G365" s="1">
        <v>0</v>
      </c>
      <c r="H365" s="1">
        <v>0</v>
      </c>
      <c r="I365" s="1">
        <v>0</v>
      </c>
      <c r="J365" s="74">
        <v>0</v>
      </c>
      <c r="K365" s="1">
        <v>0</v>
      </c>
      <c r="L365" s="1">
        <v>0</v>
      </c>
      <c r="M365" s="1">
        <v>0</v>
      </c>
      <c r="N365" s="1">
        <v>0</v>
      </c>
      <c r="O365" s="1">
        <v>0</v>
      </c>
      <c r="P365" s="1">
        <v>447</v>
      </c>
      <c r="Q365" s="1">
        <f>'Форма 4'!F1571+'Форма 4'!F1572</f>
        <v>123760</v>
      </c>
      <c r="R365" s="1">
        <v>0</v>
      </c>
      <c r="S365" s="1">
        <v>0</v>
      </c>
      <c r="T365" s="1">
        <v>447</v>
      </c>
      <c r="U365" s="1">
        <f>'Форма 4'!F1573+'Форма 4'!F1574</f>
        <v>53788</v>
      </c>
      <c r="V365" s="1">
        <v>0</v>
      </c>
      <c r="W365" s="1">
        <v>0</v>
      </c>
      <c r="X365" s="1">
        <v>0</v>
      </c>
      <c r="Y365" s="1">
        <v>0</v>
      </c>
    </row>
    <row r="366" spans="1:25" s="4" customFormat="1" ht="15" outlineLevel="1" x14ac:dyDescent="0.25">
      <c r="A366" s="39">
        <f>1+A365</f>
        <v>48</v>
      </c>
      <c r="B366" s="19" t="s">
        <v>599</v>
      </c>
      <c r="C366" s="1">
        <f t="shared" si="45"/>
        <v>19895</v>
      </c>
      <c r="D366" s="1">
        <v>0</v>
      </c>
      <c r="E366" s="1">
        <v>0</v>
      </c>
      <c r="F366" s="1">
        <v>0</v>
      </c>
      <c r="G366" s="1">
        <f>'Форма 4'!F1576+'Форма 4'!F1577</f>
        <v>10380</v>
      </c>
      <c r="H366" s="1">
        <f>'Форма 4'!F1578+'Форма 4'!F1579</f>
        <v>9515</v>
      </c>
      <c r="I366" s="1">
        <v>0</v>
      </c>
      <c r="J366" s="74">
        <v>0</v>
      </c>
      <c r="K366" s="1">
        <v>0</v>
      </c>
      <c r="L366" s="1">
        <v>0</v>
      </c>
      <c r="M366" s="1">
        <v>0</v>
      </c>
      <c r="N366" s="1">
        <v>0</v>
      </c>
      <c r="O366" s="1">
        <v>0</v>
      </c>
      <c r="P366" s="1">
        <v>0</v>
      </c>
      <c r="Q366" s="1">
        <v>0</v>
      </c>
      <c r="R366" s="1">
        <v>0</v>
      </c>
      <c r="S366" s="1">
        <v>0</v>
      </c>
      <c r="T366" s="1">
        <v>0</v>
      </c>
      <c r="U366" s="1">
        <v>0</v>
      </c>
      <c r="V366" s="1">
        <v>0</v>
      </c>
      <c r="W366" s="1">
        <v>0</v>
      </c>
      <c r="X366" s="1">
        <v>0</v>
      </c>
      <c r="Y366" s="1">
        <v>0</v>
      </c>
    </row>
    <row r="367" spans="1:25" s="4" customFormat="1" ht="15" outlineLevel="1" x14ac:dyDescent="0.25">
      <c r="A367" s="39">
        <f t="shared" si="44"/>
        <v>49</v>
      </c>
      <c r="B367" s="19" t="s">
        <v>600</v>
      </c>
      <c r="C367" s="1">
        <f t="shared" si="45"/>
        <v>19545.400000000001</v>
      </c>
      <c r="D367" s="1">
        <v>0</v>
      </c>
      <c r="E367" s="1">
        <v>0</v>
      </c>
      <c r="F367" s="1">
        <v>0</v>
      </c>
      <c r="G367" s="1">
        <f>'Форма 4'!F1581+'Форма 4'!F1582</f>
        <v>10197.6</v>
      </c>
      <c r="H367" s="1">
        <f>'Форма 4'!F1583+'Форма 4'!F1584</f>
        <v>9347.7999999999993</v>
      </c>
      <c r="I367" s="1">
        <v>0</v>
      </c>
      <c r="J367" s="74">
        <v>0</v>
      </c>
      <c r="K367" s="1">
        <v>0</v>
      </c>
      <c r="L367" s="1">
        <v>0</v>
      </c>
      <c r="M367" s="1">
        <v>0</v>
      </c>
      <c r="N367" s="1">
        <v>0</v>
      </c>
      <c r="O367" s="1">
        <v>0</v>
      </c>
      <c r="P367" s="1">
        <v>0</v>
      </c>
      <c r="Q367" s="1">
        <v>0</v>
      </c>
      <c r="R367" s="1">
        <v>0</v>
      </c>
      <c r="S367" s="1">
        <v>0</v>
      </c>
      <c r="T367" s="1">
        <v>0</v>
      </c>
      <c r="U367" s="1">
        <v>0</v>
      </c>
      <c r="V367" s="1">
        <v>0</v>
      </c>
      <c r="W367" s="1">
        <v>0</v>
      </c>
      <c r="X367" s="1">
        <v>0</v>
      </c>
      <c r="Y367" s="1">
        <v>0</v>
      </c>
    </row>
    <row r="368" spans="1:25" s="4" customFormat="1" ht="15" outlineLevel="1" x14ac:dyDescent="0.25">
      <c r="A368" s="39">
        <f t="shared" si="44"/>
        <v>50</v>
      </c>
      <c r="B368" s="19" t="s">
        <v>601</v>
      </c>
      <c r="C368" s="1">
        <f t="shared" si="45"/>
        <v>14494.14</v>
      </c>
      <c r="D368" s="1">
        <v>0</v>
      </c>
      <c r="E368" s="1">
        <v>0</v>
      </c>
      <c r="F368" s="1">
        <v>0</v>
      </c>
      <c r="G368" s="1">
        <f>'Форма 4'!F1586+'Форма 4'!F1587</f>
        <v>7562.16</v>
      </c>
      <c r="H368" s="1">
        <f>'Форма 4'!F1588+'Форма 4'!F1589</f>
        <v>6931.98</v>
      </c>
      <c r="I368" s="1">
        <v>0</v>
      </c>
      <c r="J368" s="74">
        <v>0</v>
      </c>
      <c r="K368" s="1">
        <v>0</v>
      </c>
      <c r="L368" s="1">
        <v>0</v>
      </c>
      <c r="M368" s="1">
        <v>0</v>
      </c>
      <c r="N368" s="1">
        <v>0</v>
      </c>
      <c r="O368" s="1">
        <v>0</v>
      </c>
      <c r="P368" s="1">
        <v>0</v>
      </c>
      <c r="Q368" s="1">
        <v>0</v>
      </c>
      <c r="R368" s="1">
        <v>0</v>
      </c>
      <c r="S368" s="1">
        <v>0</v>
      </c>
      <c r="T368" s="1">
        <v>0</v>
      </c>
      <c r="U368" s="1">
        <v>0</v>
      </c>
      <c r="V368" s="1">
        <v>0</v>
      </c>
      <c r="W368" s="1">
        <v>0</v>
      </c>
      <c r="X368" s="1">
        <v>0</v>
      </c>
      <c r="Y368" s="1">
        <v>0</v>
      </c>
    </row>
    <row r="369" spans="1:25" s="4" customFormat="1" ht="15" outlineLevel="1" x14ac:dyDescent="0.25">
      <c r="A369" s="39">
        <f t="shared" si="44"/>
        <v>51</v>
      </c>
      <c r="B369" s="19" t="s">
        <v>595</v>
      </c>
      <c r="C369" s="1">
        <f t="shared" si="45"/>
        <v>12879.12</v>
      </c>
      <c r="D369" s="1">
        <v>0</v>
      </c>
      <c r="E369" s="1">
        <v>0</v>
      </c>
      <c r="F369" s="1">
        <v>0</v>
      </c>
      <c r="G369" s="1">
        <v>0</v>
      </c>
      <c r="H369" s="1">
        <v>0</v>
      </c>
      <c r="I369" s="1">
        <f>'Форма 4'!F1590</f>
        <v>12879.12</v>
      </c>
      <c r="J369" s="74">
        <v>0</v>
      </c>
      <c r="K369" s="1">
        <v>0</v>
      </c>
      <c r="L369" s="1">
        <v>0</v>
      </c>
      <c r="M369" s="1">
        <v>0</v>
      </c>
      <c r="N369" s="1">
        <v>0</v>
      </c>
      <c r="O369" s="1">
        <v>0</v>
      </c>
      <c r="P369" s="1">
        <v>0</v>
      </c>
      <c r="Q369" s="1">
        <v>0</v>
      </c>
      <c r="R369" s="1">
        <v>0</v>
      </c>
      <c r="S369" s="1">
        <v>0</v>
      </c>
      <c r="T369" s="1">
        <v>0</v>
      </c>
      <c r="U369" s="1">
        <v>0</v>
      </c>
      <c r="V369" s="1">
        <v>0</v>
      </c>
      <c r="W369" s="1">
        <v>0</v>
      </c>
      <c r="X369" s="1">
        <v>0</v>
      </c>
      <c r="Y369" s="1">
        <v>0</v>
      </c>
    </row>
    <row r="370" spans="1:25" s="4" customFormat="1" ht="15" customHeight="1" x14ac:dyDescent="0.25">
      <c r="A370" s="201" t="s">
        <v>29</v>
      </c>
      <c r="B370" s="201"/>
      <c r="C370" s="1">
        <f t="shared" ref="C370:Y370" si="46">SUM(C371:C381)</f>
        <v>48612133.549999997</v>
      </c>
      <c r="D370" s="1">
        <f t="shared" si="46"/>
        <v>0</v>
      </c>
      <c r="E370" s="1">
        <f t="shared" si="46"/>
        <v>1092387.6000000001</v>
      </c>
      <c r="F370" s="1">
        <f t="shared" si="46"/>
        <v>0</v>
      </c>
      <c r="G370" s="1">
        <f t="shared" si="46"/>
        <v>400394.1</v>
      </c>
      <c r="H370" s="1">
        <f t="shared" si="46"/>
        <v>0</v>
      </c>
      <c r="I370" s="1">
        <f t="shared" si="46"/>
        <v>367829.7</v>
      </c>
      <c r="J370" s="74">
        <f t="shared" si="46"/>
        <v>6</v>
      </c>
      <c r="K370" s="1">
        <f t="shared" si="46"/>
        <v>10518156</v>
      </c>
      <c r="L370" s="1">
        <f t="shared" si="46"/>
        <v>6119.16</v>
      </c>
      <c r="M370" s="1">
        <f t="shared" si="46"/>
        <v>36233366.149999999</v>
      </c>
      <c r="N370" s="1">
        <f t="shared" si="46"/>
        <v>0</v>
      </c>
      <c r="O370" s="1">
        <f t="shared" si="46"/>
        <v>0</v>
      </c>
      <c r="P370" s="1">
        <f t="shared" si="46"/>
        <v>0</v>
      </c>
      <c r="Q370" s="1">
        <f t="shared" si="46"/>
        <v>0</v>
      </c>
      <c r="R370" s="1">
        <f t="shared" si="46"/>
        <v>0</v>
      </c>
      <c r="S370" s="1">
        <f t="shared" si="46"/>
        <v>0</v>
      </c>
      <c r="T370" s="1">
        <f t="shared" si="46"/>
        <v>0</v>
      </c>
      <c r="U370" s="1">
        <f t="shared" si="46"/>
        <v>0</v>
      </c>
      <c r="V370" s="1">
        <f t="shared" si="46"/>
        <v>0</v>
      </c>
      <c r="W370" s="1">
        <f t="shared" si="46"/>
        <v>0</v>
      </c>
      <c r="X370" s="1">
        <f t="shared" si="46"/>
        <v>0</v>
      </c>
      <c r="Y370" s="1">
        <f t="shared" si="46"/>
        <v>0</v>
      </c>
    </row>
    <row r="371" spans="1:25" s="4" customFormat="1" ht="15" outlineLevel="1" x14ac:dyDescent="0.25">
      <c r="A371" s="31">
        <v>1</v>
      </c>
      <c r="B371" s="2" t="s">
        <v>490</v>
      </c>
      <c r="C371" s="1">
        <f t="shared" ref="C371:C381" si="47">D371+E371+F371+G371+H371+I371+K371+M371+O371+Q371+S371+U371+W371+X371+Y371</f>
        <v>5388123.2999999998</v>
      </c>
      <c r="D371" s="1">
        <v>0</v>
      </c>
      <c r="E371" s="1">
        <v>0</v>
      </c>
      <c r="F371" s="1">
        <v>0</v>
      </c>
      <c r="G371" s="1">
        <v>0</v>
      </c>
      <c r="H371" s="1">
        <v>0</v>
      </c>
      <c r="I371" s="1">
        <v>0</v>
      </c>
      <c r="J371" s="73">
        <v>0</v>
      </c>
      <c r="K371" s="1">
        <v>0</v>
      </c>
      <c r="L371" s="6">
        <v>495</v>
      </c>
      <c r="M371" s="1">
        <f>'Форма 4'!F1594</f>
        <v>5388123.2999999998</v>
      </c>
      <c r="N371" s="6">
        <v>0</v>
      </c>
      <c r="O371" s="6">
        <v>0</v>
      </c>
      <c r="P371" s="1">
        <v>0</v>
      </c>
      <c r="Q371" s="1">
        <v>0</v>
      </c>
      <c r="R371" s="6">
        <v>0</v>
      </c>
      <c r="S371" s="1">
        <v>0</v>
      </c>
      <c r="T371" s="6">
        <v>0</v>
      </c>
      <c r="U371" s="1">
        <v>0</v>
      </c>
      <c r="V371" s="6">
        <v>0</v>
      </c>
      <c r="W371" s="1">
        <v>0</v>
      </c>
      <c r="X371" s="6">
        <v>0</v>
      </c>
      <c r="Y371" s="1">
        <v>0</v>
      </c>
    </row>
    <row r="372" spans="1:25" s="4" customFormat="1" ht="15" outlineLevel="1" x14ac:dyDescent="0.25">
      <c r="A372" s="31">
        <f>A371+1</f>
        <v>2</v>
      </c>
      <c r="B372" s="2" t="s">
        <v>502</v>
      </c>
      <c r="C372" s="1">
        <f>D372+E372+F372+G372+H372+I372+K372+M372+O372+Q372+S372+U372+W372+X372+Y372</f>
        <v>5371537.5</v>
      </c>
      <c r="D372" s="1">
        <v>0</v>
      </c>
      <c r="E372" s="1">
        <v>0</v>
      </c>
      <c r="F372" s="1">
        <v>0</v>
      </c>
      <c r="G372" s="1">
        <v>0</v>
      </c>
      <c r="H372" s="1">
        <v>0</v>
      </c>
      <c r="I372" s="1">
        <v>0</v>
      </c>
      <c r="J372" s="73">
        <v>0</v>
      </c>
      <c r="K372" s="1">
        <v>0</v>
      </c>
      <c r="L372" s="6">
        <v>484</v>
      </c>
      <c r="M372" s="1">
        <f>'Форма 4'!F1597</f>
        <v>5371537.5</v>
      </c>
      <c r="N372" s="6">
        <v>0</v>
      </c>
      <c r="O372" s="6">
        <v>0</v>
      </c>
      <c r="P372" s="1">
        <v>0</v>
      </c>
      <c r="Q372" s="1">
        <v>0</v>
      </c>
      <c r="R372" s="6">
        <v>0</v>
      </c>
      <c r="S372" s="1">
        <v>0</v>
      </c>
      <c r="T372" s="6">
        <v>0</v>
      </c>
      <c r="U372" s="1">
        <v>0</v>
      </c>
      <c r="V372" s="6">
        <v>0</v>
      </c>
      <c r="W372" s="1">
        <v>0</v>
      </c>
      <c r="X372" s="6">
        <v>0</v>
      </c>
      <c r="Y372" s="1">
        <v>0</v>
      </c>
    </row>
    <row r="373" spans="1:25" s="4" customFormat="1" ht="15" outlineLevel="1" x14ac:dyDescent="0.25">
      <c r="A373" s="31">
        <f t="shared" ref="A373:A381" si="48">A372+1</f>
        <v>3</v>
      </c>
      <c r="B373" s="2" t="s">
        <v>621</v>
      </c>
      <c r="C373" s="1">
        <f>D373+E373+F373+G373+H373+I373+K373+M373+O373+Q373+S373+U373+W373+X373+Y373</f>
        <v>1323280</v>
      </c>
      <c r="D373" s="1">
        <v>0</v>
      </c>
      <c r="E373" s="1">
        <v>0</v>
      </c>
      <c r="F373" s="1">
        <v>0</v>
      </c>
      <c r="G373" s="1">
        <v>0</v>
      </c>
      <c r="H373" s="1">
        <v>0</v>
      </c>
      <c r="I373" s="1">
        <v>0</v>
      </c>
      <c r="J373" s="73">
        <v>0</v>
      </c>
      <c r="K373" s="1">
        <v>0</v>
      </c>
      <c r="L373" s="6">
        <v>1461.46</v>
      </c>
      <c r="M373" s="1">
        <f>'Форма 4'!F1600</f>
        <v>1323280</v>
      </c>
      <c r="N373" s="6">
        <v>0</v>
      </c>
      <c r="O373" s="6">
        <v>0</v>
      </c>
      <c r="P373" s="1">
        <v>0</v>
      </c>
      <c r="Q373" s="1">
        <v>0</v>
      </c>
      <c r="R373" s="6">
        <v>0</v>
      </c>
      <c r="S373" s="1">
        <v>0</v>
      </c>
      <c r="T373" s="6">
        <v>0</v>
      </c>
      <c r="U373" s="1">
        <v>0</v>
      </c>
      <c r="V373" s="6">
        <v>0</v>
      </c>
      <c r="W373" s="1">
        <v>0</v>
      </c>
      <c r="X373" s="6">
        <v>0</v>
      </c>
      <c r="Y373" s="1">
        <v>0</v>
      </c>
    </row>
    <row r="374" spans="1:25" s="4" customFormat="1" ht="15" outlineLevel="1" x14ac:dyDescent="0.25">
      <c r="A374" s="31">
        <f t="shared" si="48"/>
        <v>4</v>
      </c>
      <c r="B374" s="2" t="s">
        <v>622</v>
      </c>
      <c r="C374" s="1">
        <f>D374+E374+F374+G374+H374+I374+K374+M374+O374+Q374+S374+U374+W374+X374+Y374</f>
        <v>1412195.75</v>
      </c>
      <c r="D374" s="1">
        <v>0</v>
      </c>
      <c r="E374" s="1">
        <v>0</v>
      </c>
      <c r="F374" s="1">
        <v>0</v>
      </c>
      <c r="G374" s="1">
        <v>0</v>
      </c>
      <c r="H374" s="1">
        <v>0</v>
      </c>
      <c r="I374" s="1">
        <v>0</v>
      </c>
      <c r="J374" s="73">
        <v>0</v>
      </c>
      <c r="K374" s="1">
        <v>0</v>
      </c>
      <c r="L374" s="6">
        <v>1433.2</v>
      </c>
      <c r="M374" s="1">
        <f>'Форма 4'!F1603</f>
        <v>1412195.75</v>
      </c>
      <c r="N374" s="6">
        <v>0</v>
      </c>
      <c r="O374" s="6">
        <v>0</v>
      </c>
      <c r="P374" s="1">
        <v>0</v>
      </c>
      <c r="Q374" s="1">
        <v>0</v>
      </c>
      <c r="R374" s="6">
        <v>0</v>
      </c>
      <c r="S374" s="1">
        <v>0</v>
      </c>
      <c r="T374" s="6">
        <v>0</v>
      </c>
      <c r="U374" s="1">
        <v>0</v>
      </c>
      <c r="V374" s="6">
        <v>0</v>
      </c>
      <c r="W374" s="1">
        <v>0</v>
      </c>
      <c r="X374" s="6">
        <v>0</v>
      </c>
      <c r="Y374" s="1">
        <v>0</v>
      </c>
    </row>
    <row r="375" spans="1:25" s="4" customFormat="1" ht="15" outlineLevel="1" x14ac:dyDescent="0.25">
      <c r="A375" s="31">
        <f t="shared" si="48"/>
        <v>5</v>
      </c>
      <c r="B375" s="2" t="s">
        <v>492</v>
      </c>
      <c r="C375" s="1">
        <f t="shared" si="47"/>
        <v>8214346.0999999996</v>
      </c>
      <c r="D375" s="1">
        <v>0</v>
      </c>
      <c r="E375" s="1">
        <v>0</v>
      </c>
      <c r="F375" s="1">
        <v>0</v>
      </c>
      <c r="G375" s="1">
        <v>0</v>
      </c>
      <c r="H375" s="1">
        <v>0</v>
      </c>
      <c r="I375" s="1">
        <v>0</v>
      </c>
      <c r="J375" s="73">
        <v>0</v>
      </c>
      <c r="K375" s="1">
        <v>0</v>
      </c>
      <c r="L375" s="6">
        <v>864.5</v>
      </c>
      <c r="M375" s="1">
        <f>'Форма 4'!F1606</f>
        <v>8214346.0999999996</v>
      </c>
      <c r="N375" s="6">
        <v>0</v>
      </c>
      <c r="O375" s="6">
        <v>0</v>
      </c>
      <c r="P375" s="1">
        <v>0</v>
      </c>
      <c r="Q375" s="1">
        <v>0</v>
      </c>
      <c r="R375" s="6">
        <v>0</v>
      </c>
      <c r="S375" s="1">
        <v>0</v>
      </c>
      <c r="T375" s="6">
        <v>0</v>
      </c>
      <c r="U375" s="1">
        <v>0</v>
      </c>
      <c r="V375" s="6">
        <v>0</v>
      </c>
      <c r="W375" s="1">
        <v>0</v>
      </c>
      <c r="X375" s="6">
        <v>0</v>
      </c>
      <c r="Y375" s="1">
        <v>0</v>
      </c>
    </row>
    <row r="376" spans="1:25" s="4" customFormat="1" ht="15" outlineLevel="1" x14ac:dyDescent="0.25">
      <c r="A376" s="31">
        <f t="shared" si="48"/>
        <v>6</v>
      </c>
      <c r="B376" s="2" t="s">
        <v>623</v>
      </c>
      <c r="C376" s="1">
        <f>D376+E376+F376+G376+H376+I376+K376+M376+O376+Q376+S376+U376+W376+X376+Y376</f>
        <v>7012104</v>
      </c>
      <c r="D376" s="1">
        <v>0</v>
      </c>
      <c r="E376" s="1">
        <v>0</v>
      </c>
      <c r="F376" s="1">
        <v>0</v>
      </c>
      <c r="G376" s="1">
        <v>0</v>
      </c>
      <c r="H376" s="1">
        <v>0</v>
      </c>
      <c r="I376" s="1">
        <v>0</v>
      </c>
      <c r="J376" s="73">
        <v>4</v>
      </c>
      <c r="K376" s="1">
        <f>'Форма 4'!F1609</f>
        <v>7012104</v>
      </c>
      <c r="L376" s="6">
        <v>0</v>
      </c>
      <c r="M376" s="1">
        <v>0</v>
      </c>
      <c r="N376" s="6">
        <v>0</v>
      </c>
      <c r="O376" s="6">
        <v>0</v>
      </c>
      <c r="P376" s="1">
        <v>0</v>
      </c>
      <c r="Q376" s="1">
        <v>0</v>
      </c>
      <c r="R376" s="6">
        <v>0</v>
      </c>
      <c r="S376" s="1">
        <v>0</v>
      </c>
      <c r="T376" s="6">
        <v>0</v>
      </c>
      <c r="U376" s="1">
        <v>0</v>
      </c>
      <c r="V376" s="6">
        <v>0</v>
      </c>
      <c r="W376" s="1">
        <v>0</v>
      </c>
      <c r="X376" s="6">
        <v>0</v>
      </c>
      <c r="Y376" s="1">
        <v>0</v>
      </c>
    </row>
    <row r="377" spans="1:25" s="4" customFormat="1" ht="15" outlineLevel="1" x14ac:dyDescent="0.25">
      <c r="A377" s="31">
        <f t="shared" si="48"/>
        <v>7</v>
      </c>
      <c r="B377" s="2" t="s">
        <v>624</v>
      </c>
      <c r="C377" s="1">
        <f>D377+E377+F377+G377+H377+I377+K377+M377+O377+Q377+S377+U377+W377+X377+Y377</f>
        <v>3506052</v>
      </c>
      <c r="D377" s="1">
        <v>0</v>
      </c>
      <c r="E377" s="1">
        <v>0</v>
      </c>
      <c r="F377" s="1">
        <v>0</v>
      </c>
      <c r="G377" s="1">
        <v>0</v>
      </c>
      <c r="H377" s="1">
        <v>0</v>
      </c>
      <c r="I377" s="1">
        <v>0</v>
      </c>
      <c r="J377" s="73">
        <v>2</v>
      </c>
      <c r="K377" s="1">
        <f>'Форма 4'!F1622</f>
        <v>3506052</v>
      </c>
      <c r="L377" s="6">
        <v>0</v>
      </c>
      <c r="M377" s="1">
        <v>0</v>
      </c>
      <c r="N377" s="6">
        <v>0</v>
      </c>
      <c r="O377" s="6">
        <v>0</v>
      </c>
      <c r="P377" s="1">
        <v>0</v>
      </c>
      <c r="Q377" s="1">
        <v>0</v>
      </c>
      <c r="R377" s="6">
        <v>0</v>
      </c>
      <c r="S377" s="1">
        <v>0</v>
      </c>
      <c r="T377" s="6">
        <v>0</v>
      </c>
      <c r="U377" s="1">
        <v>0</v>
      </c>
      <c r="V377" s="6">
        <v>0</v>
      </c>
      <c r="W377" s="1">
        <v>0</v>
      </c>
      <c r="X377" s="6">
        <v>0</v>
      </c>
      <c r="Y377" s="1">
        <v>0</v>
      </c>
    </row>
    <row r="378" spans="1:25" s="18" customFormat="1" ht="15" outlineLevel="1" x14ac:dyDescent="0.25">
      <c r="A378" s="31">
        <f t="shared" si="48"/>
        <v>8</v>
      </c>
      <c r="B378" s="2" t="s">
        <v>503</v>
      </c>
      <c r="C378" s="1">
        <f t="shared" si="47"/>
        <v>1860611.4</v>
      </c>
      <c r="D378" s="1">
        <v>0</v>
      </c>
      <c r="E378" s="1">
        <f>'Форма 4'!F1630+'Форма 4'!F1631</f>
        <v>1092387.6000000001</v>
      </c>
      <c r="F378" s="1">
        <v>0</v>
      </c>
      <c r="G378" s="1">
        <f>'Форма 4'!F1632+'Форма 4'!F1633</f>
        <v>400394.1</v>
      </c>
      <c r="H378" s="1">
        <v>0</v>
      </c>
      <c r="I378" s="1">
        <f>'Форма 4'!F1634+'Форма 4'!F1635</f>
        <v>367829.7</v>
      </c>
      <c r="J378" s="73">
        <v>0</v>
      </c>
      <c r="K378" s="1">
        <v>0</v>
      </c>
      <c r="L378" s="6">
        <v>0</v>
      </c>
      <c r="M378" s="1">
        <v>0</v>
      </c>
      <c r="N378" s="6">
        <v>0</v>
      </c>
      <c r="O378" s="6">
        <v>0</v>
      </c>
      <c r="P378" s="1">
        <v>0</v>
      </c>
      <c r="Q378" s="1">
        <v>0</v>
      </c>
      <c r="R378" s="6">
        <v>0</v>
      </c>
      <c r="S378" s="1">
        <v>0</v>
      </c>
      <c r="T378" s="6">
        <v>0</v>
      </c>
      <c r="U378" s="1">
        <v>0</v>
      </c>
      <c r="V378" s="6">
        <v>0</v>
      </c>
      <c r="W378" s="1">
        <v>0</v>
      </c>
      <c r="X378" s="6">
        <v>0</v>
      </c>
      <c r="Y378" s="1">
        <v>0</v>
      </c>
    </row>
    <row r="379" spans="1:25" s="4" customFormat="1" ht="15" outlineLevel="1" x14ac:dyDescent="0.25">
      <c r="A379" s="31">
        <f t="shared" si="48"/>
        <v>9</v>
      </c>
      <c r="B379" s="2" t="s">
        <v>504</v>
      </c>
      <c r="C379" s="1">
        <f t="shared" si="47"/>
        <v>5019466.2</v>
      </c>
      <c r="D379" s="1">
        <v>0</v>
      </c>
      <c r="E379" s="1">
        <v>0</v>
      </c>
      <c r="F379" s="1">
        <v>0</v>
      </c>
      <c r="G379" s="1">
        <v>0</v>
      </c>
      <c r="H379" s="1">
        <v>0</v>
      </c>
      <c r="I379" s="1">
        <v>0</v>
      </c>
      <c r="J379" s="73">
        <v>0</v>
      </c>
      <c r="K379" s="1">
        <v>0</v>
      </c>
      <c r="L379" s="6">
        <v>484</v>
      </c>
      <c r="M379" s="1">
        <f>'Форма 4'!F1636</f>
        <v>5019466.2</v>
      </c>
      <c r="N379" s="6">
        <v>0</v>
      </c>
      <c r="O379" s="6">
        <v>0</v>
      </c>
      <c r="P379" s="1">
        <v>0</v>
      </c>
      <c r="Q379" s="1">
        <v>0</v>
      </c>
      <c r="R379" s="6">
        <v>0</v>
      </c>
      <c r="S379" s="1">
        <v>0</v>
      </c>
      <c r="T379" s="6">
        <v>0</v>
      </c>
      <c r="U379" s="1">
        <v>0</v>
      </c>
      <c r="V379" s="6">
        <v>0</v>
      </c>
      <c r="W379" s="1">
        <v>0</v>
      </c>
      <c r="X379" s="6">
        <v>0</v>
      </c>
      <c r="Y379" s="1">
        <v>0</v>
      </c>
    </row>
    <row r="380" spans="1:25" s="4" customFormat="1" ht="15" outlineLevel="1" x14ac:dyDescent="0.25">
      <c r="A380" s="31">
        <f t="shared" si="48"/>
        <v>10</v>
      </c>
      <c r="B380" s="2" t="s">
        <v>505</v>
      </c>
      <c r="C380" s="1">
        <f t="shared" si="47"/>
        <v>5138582.4000000004</v>
      </c>
      <c r="D380" s="1">
        <v>0</v>
      </c>
      <c r="E380" s="1">
        <v>0</v>
      </c>
      <c r="F380" s="1">
        <v>0</v>
      </c>
      <c r="G380" s="1">
        <v>0</v>
      </c>
      <c r="H380" s="1">
        <v>0</v>
      </c>
      <c r="I380" s="1">
        <v>0</v>
      </c>
      <c r="J380" s="73">
        <v>0</v>
      </c>
      <c r="K380" s="1">
        <v>0</v>
      </c>
      <c r="L380" s="6">
        <v>484</v>
      </c>
      <c r="M380" s="1">
        <f>'Форма 4'!F1639</f>
        <v>5138582.4000000004</v>
      </c>
      <c r="N380" s="6">
        <v>0</v>
      </c>
      <c r="O380" s="6">
        <v>0</v>
      </c>
      <c r="P380" s="1">
        <v>0</v>
      </c>
      <c r="Q380" s="1">
        <v>0</v>
      </c>
      <c r="R380" s="6">
        <v>0</v>
      </c>
      <c r="S380" s="1">
        <v>0</v>
      </c>
      <c r="T380" s="6">
        <v>0</v>
      </c>
      <c r="U380" s="1">
        <v>0</v>
      </c>
      <c r="V380" s="6">
        <v>0</v>
      </c>
      <c r="W380" s="1">
        <v>0</v>
      </c>
      <c r="X380" s="6">
        <v>0</v>
      </c>
      <c r="Y380" s="1">
        <v>0</v>
      </c>
    </row>
    <row r="381" spans="1:25" s="4" customFormat="1" ht="15" outlineLevel="1" x14ac:dyDescent="0.25">
      <c r="A381" s="31">
        <f t="shared" si="48"/>
        <v>11</v>
      </c>
      <c r="B381" s="2" t="s">
        <v>506</v>
      </c>
      <c r="C381" s="1">
        <f t="shared" si="47"/>
        <v>4365834.9000000004</v>
      </c>
      <c r="D381" s="1">
        <v>0</v>
      </c>
      <c r="E381" s="1">
        <v>0</v>
      </c>
      <c r="F381" s="1">
        <v>0</v>
      </c>
      <c r="G381" s="1">
        <v>0</v>
      </c>
      <c r="H381" s="1">
        <v>0</v>
      </c>
      <c r="I381" s="1">
        <v>0</v>
      </c>
      <c r="J381" s="73">
        <v>0</v>
      </c>
      <c r="K381" s="1">
        <v>0</v>
      </c>
      <c r="L381" s="6">
        <v>413</v>
      </c>
      <c r="M381" s="1">
        <f>'Форма 4'!F1642</f>
        <v>4365834.9000000004</v>
      </c>
      <c r="N381" s="6">
        <v>0</v>
      </c>
      <c r="O381" s="6">
        <v>0</v>
      </c>
      <c r="P381" s="1">
        <v>0</v>
      </c>
      <c r="Q381" s="1">
        <v>0</v>
      </c>
      <c r="R381" s="6">
        <v>0</v>
      </c>
      <c r="S381" s="1">
        <v>0</v>
      </c>
      <c r="T381" s="6">
        <v>0</v>
      </c>
      <c r="U381" s="1">
        <v>0</v>
      </c>
      <c r="V381" s="6">
        <v>0</v>
      </c>
      <c r="W381" s="1">
        <v>0</v>
      </c>
      <c r="X381" s="6">
        <v>0</v>
      </c>
      <c r="Y381" s="1">
        <v>0</v>
      </c>
    </row>
    <row r="382" spans="1:25" s="4" customFormat="1" ht="15" customHeight="1" x14ac:dyDescent="0.25">
      <c r="A382" s="198" t="s">
        <v>22</v>
      </c>
      <c r="B382" s="198"/>
      <c r="C382" s="1">
        <f>C383+C408+C419+C440</f>
        <v>467374878.97000003</v>
      </c>
      <c r="D382" s="1">
        <f t="shared" ref="D382:Y382" si="49">D383+D408+D419+D440</f>
        <v>1519144.4</v>
      </c>
      <c r="E382" s="1">
        <f t="shared" si="49"/>
        <v>28057328.52</v>
      </c>
      <c r="F382" s="1">
        <f t="shared" si="49"/>
        <v>916169.8</v>
      </c>
      <c r="G382" s="1">
        <f t="shared" si="49"/>
        <v>5773106.9000000004</v>
      </c>
      <c r="H382" s="1">
        <f t="shared" si="49"/>
        <v>4186417.9</v>
      </c>
      <c r="I382" s="1">
        <f t="shared" si="49"/>
        <v>565584.19999999995</v>
      </c>
      <c r="J382" s="74">
        <f t="shared" si="49"/>
        <v>66</v>
      </c>
      <c r="K382" s="1">
        <f t="shared" si="49"/>
        <v>115360872</v>
      </c>
      <c r="L382" s="1">
        <f t="shared" si="49"/>
        <v>32123.26</v>
      </c>
      <c r="M382" s="1">
        <f t="shared" si="49"/>
        <v>290886820.94999999</v>
      </c>
      <c r="N382" s="1">
        <f t="shared" si="49"/>
        <v>342</v>
      </c>
      <c r="O382" s="1">
        <f t="shared" si="49"/>
        <v>457248.1</v>
      </c>
      <c r="P382" s="1">
        <f t="shared" si="49"/>
        <v>1960</v>
      </c>
      <c r="Q382" s="1">
        <f t="shared" si="49"/>
        <v>3971952.6</v>
      </c>
      <c r="R382" s="1">
        <f t="shared" si="49"/>
        <v>490</v>
      </c>
      <c r="S382" s="1">
        <f t="shared" si="49"/>
        <v>3421797.8</v>
      </c>
      <c r="T382" s="1">
        <f t="shared" si="49"/>
        <v>0</v>
      </c>
      <c r="U382" s="1">
        <f t="shared" si="49"/>
        <v>0</v>
      </c>
      <c r="V382" s="1">
        <f t="shared" si="49"/>
        <v>800</v>
      </c>
      <c r="W382" s="1">
        <f t="shared" si="49"/>
        <v>12258435.800000001</v>
      </c>
      <c r="X382" s="1">
        <f t="shared" si="49"/>
        <v>0</v>
      </c>
      <c r="Y382" s="1">
        <f t="shared" si="49"/>
        <v>0</v>
      </c>
    </row>
    <row r="383" spans="1:25" s="4" customFormat="1" ht="15" customHeight="1" outlineLevel="1" x14ac:dyDescent="0.25">
      <c r="A383" s="198" t="s">
        <v>31</v>
      </c>
      <c r="B383" s="198"/>
      <c r="C383" s="1">
        <f>SUM(C384:C407)</f>
        <v>151028167.31</v>
      </c>
      <c r="D383" s="1">
        <f t="shared" ref="D383:Y383" si="50">SUM(D384:D407)</f>
        <v>0</v>
      </c>
      <c r="E383" s="1">
        <f t="shared" si="50"/>
        <v>25398262.32</v>
      </c>
      <c r="F383" s="1">
        <f t="shared" si="50"/>
        <v>0</v>
      </c>
      <c r="G383" s="1">
        <f t="shared" si="50"/>
        <v>5188999.2</v>
      </c>
      <c r="H383" s="1">
        <f t="shared" si="50"/>
        <v>3762847.2</v>
      </c>
      <c r="I383" s="1">
        <f t="shared" si="50"/>
        <v>0</v>
      </c>
      <c r="J383" s="74">
        <f t="shared" si="50"/>
        <v>6</v>
      </c>
      <c r="K383" s="1">
        <f t="shared" si="50"/>
        <v>10487352</v>
      </c>
      <c r="L383" s="1">
        <f t="shared" si="50"/>
        <v>11659</v>
      </c>
      <c r="M383" s="1">
        <f t="shared" si="50"/>
        <v>98339708.090000004</v>
      </c>
      <c r="N383" s="1">
        <f t="shared" si="50"/>
        <v>342</v>
      </c>
      <c r="O383" s="1">
        <f t="shared" si="50"/>
        <v>457248.1</v>
      </c>
      <c r="P383" s="1">
        <f t="shared" si="50"/>
        <v>1960</v>
      </c>
      <c r="Q383" s="1">
        <f t="shared" si="50"/>
        <v>3971952.6</v>
      </c>
      <c r="R383" s="1">
        <f t="shared" si="50"/>
        <v>490</v>
      </c>
      <c r="S383" s="1">
        <f t="shared" si="50"/>
        <v>3421797.8</v>
      </c>
      <c r="T383" s="1">
        <f t="shared" si="50"/>
        <v>0</v>
      </c>
      <c r="U383" s="1">
        <f t="shared" si="50"/>
        <v>0</v>
      </c>
      <c r="V383" s="1">
        <f t="shared" si="50"/>
        <v>0</v>
      </c>
      <c r="W383" s="1">
        <f t="shared" si="50"/>
        <v>0</v>
      </c>
      <c r="X383" s="1">
        <f t="shared" si="50"/>
        <v>0</v>
      </c>
      <c r="Y383" s="1">
        <f t="shared" si="50"/>
        <v>0</v>
      </c>
    </row>
    <row r="384" spans="1:25" s="4" customFormat="1" ht="15" outlineLevel="2" x14ac:dyDescent="0.25">
      <c r="A384" s="39">
        <v>1</v>
      </c>
      <c r="B384" s="97" t="s">
        <v>719</v>
      </c>
      <c r="C384" s="1">
        <f t="shared" ref="C384:C406" si="51">D384+E384+F384+G384+H384+I384+K384+M384+O384+Q384+S384+U384+W384+X384+Y384</f>
        <v>5243676</v>
      </c>
      <c r="D384" s="1">
        <v>0</v>
      </c>
      <c r="E384" s="1">
        <v>0</v>
      </c>
      <c r="F384" s="1">
        <v>0</v>
      </c>
      <c r="G384" s="1">
        <v>0</v>
      </c>
      <c r="H384" s="1">
        <v>0</v>
      </c>
      <c r="I384" s="1">
        <v>0</v>
      </c>
      <c r="J384" s="74">
        <v>3</v>
      </c>
      <c r="K384" s="1">
        <f>'Форма 4'!F1646</f>
        <v>5243676</v>
      </c>
      <c r="L384" s="1">
        <v>0</v>
      </c>
      <c r="M384" s="1">
        <v>0</v>
      </c>
      <c r="N384" s="1">
        <v>0</v>
      </c>
      <c r="O384" s="1">
        <v>0</v>
      </c>
      <c r="P384" s="1">
        <v>0</v>
      </c>
      <c r="Q384" s="1">
        <v>0</v>
      </c>
      <c r="R384" s="1">
        <v>0</v>
      </c>
      <c r="S384" s="1">
        <v>0</v>
      </c>
      <c r="T384" s="1">
        <v>0</v>
      </c>
      <c r="U384" s="1">
        <v>0</v>
      </c>
      <c r="V384" s="1">
        <v>0</v>
      </c>
      <c r="W384" s="1">
        <v>0</v>
      </c>
      <c r="X384" s="1">
        <v>0</v>
      </c>
      <c r="Y384" s="1">
        <v>0</v>
      </c>
    </row>
    <row r="385" spans="1:25" s="4" customFormat="1" ht="15" outlineLevel="2" x14ac:dyDescent="0.25">
      <c r="A385" s="39">
        <f t="shared" ref="A385:A407" si="52">A384+1</f>
        <v>2</v>
      </c>
      <c r="B385" s="97" t="s">
        <v>650</v>
      </c>
      <c r="C385" s="1">
        <f t="shared" si="51"/>
        <v>6665625</v>
      </c>
      <c r="D385" s="1">
        <v>0</v>
      </c>
      <c r="E385" s="1">
        <f>'Форма 4'!F1657+'Форма 4'!F1658</f>
        <v>4248225</v>
      </c>
      <c r="F385" s="1">
        <v>0</v>
      </c>
      <c r="G385" s="1">
        <f>'Форма 4'!F1659+'Форма 4'!F1660</f>
        <v>1401262.5</v>
      </c>
      <c r="H385" s="1">
        <f>'Форма 4'!F1661+'Форма 4'!F1662</f>
        <v>1016137.5</v>
      </c>
      <c r="I385" s="1">
        <v>0</v>
      </c>
      <c r="J385" s="74">
        <v>0</v>
      </c>
      <c r="K385" s="1">
        <v>0</v>
      </c>
      <c r="L385" s="1">
        <v>0</v>
      </c>
      <c r="M385" s="1">
        <v>0</v>
      </c>
      <c r="N385" s="1">
        <v>0</v>
      </c>
      <c r="O385" s="1">
        <v>0</v>
      </c>
      <c r="P385" s="1">
        <v>0</v>
      </c>
      <c r="Q385" s="1">
        <v>0</v>
      </c>
      <c r="R385" s="1">
        <v>0</v>
      </c>
      <c r="S385" s="1">
        <v>0</v>
      </c>
      <c r="T385" s="1">
        <v>0</v>
      </c>
      <c r="U385" s="1">
        <v>0</v>
      </c>
      <c r="V385" s="1">
        <v>0</v>
      </c>
      <c r="W385" s="1">
        <v>0</v>
      </c>
      <c r="X385" s="1">
        <v>0</v>
      </c>
      <c r="Y385" s="1">
        <v>0</v>
      </c>
    </row>
    <row r="386" spans="1:25" s="4" customFormat="1" ht="15" outlineLevel="2" x14ac:dyDescent="0.25">
      <c r="A386" s="39">
        <f t="shared" si="52"/>
        <v>3</v>
      </c>
      <c r="B386" s="97" t="s">
        <v>651</v>
      </c>
      <c r="C386" s="1">
        <f t="shared" si="51"/>
        <v>9553209.5</v>
      </c>
      <c r="D386" s="1">
        <v>0</v>
      </c>
      <c r="E386" s="1">
        <v>0</v>
      </c>
      <c r="F386" s="1">
        <v>0</v>
      </c>
      <c r="G386" s="1">
        <v>0</v>
      </c>
      <c r="H386" s="1">
        <v>0</v>
      </c>
      <c r="I386" s="1">
        <v>0</v>
      </c>
      <c r="J386" s="74">
        <v>0</v>
      </c>
      <c r="K386" s="1">
        <v>0</v>
      </c>
      <c r="L386" s="1">
        <v>1135</v>
      </c>
      <c r="M386" s="1">
        <f>'Форма 4'!F1663</f>
        <v>9553209.5</v>
      </c>
      <c r="N386" s="1">
        <v>0</v>
      </c>
      <c r="O386" s="1">
        <v>0</v>
      </c>
      <c r="P386" s="1">
        <v>0</v>
      </c>
      <c r="Q386" s="1">
        <v>0</v>
      </c>
      <c r="R386" s="1">
        <v>0</v>
      </c>
      <c r="S386" s="1">
        <v>0</v>
      </c>
      <c r="T386" s="1">
        <v>0</v>
      </c>
      <c r="U386" s="1">
        <v>0</v>
      </c>
      <c r="V386" s="1">
        <v>0</v>
      </c>
      <c r="W386" s="1">
        <v>0</v>
      </c>
      <c r="X386" s="1">
        <v>0</v>
      </c>
      <c r="Y386" s="1">
        <v>0</v>
      </c>
    </row>
    <row r="387" spans="1:25" s="4" customFormat="1" ht="15" outlineLevel="2" x14ac:dyDescent="0.25">
      <c r="A387" s="39">
        <f t="shared" si="52"/>
        <v>4</v>
      </c>
      <c r="B387" s="97" t="s">
        <v>652</v>
      </c>
      <c r="C387" s="1">
        <f t="shared" si="51"/>
        <v>7513875</v>
      </c>
      <c r="D387" s="1">
        <v>0</v>
      </c>
      <c r="E387" s="1">
        <f>'Форма 4'!F1667+'Форма 4'!F1668</f>
        <v>4788843</v>
      </c>
      <c r="F387" s="1">
        <v>0</v>
      </c>
      <c r="G387" s="1">
        <f>'Форма 4'!F1669+'Форма 4'!F1670</f>
        <v>1579583.5</v>
      </c>
      <c r="H387" s="1">
        <f>'Форма 4'!F1671+'Форма 4'!F1672</f>
        <v>1145448.5</v>
      </c>
      <c r="I387" s="1">
        <v>0</v>
      </c>
      <c r="J387" s="74">
        <v>0</v>
      </c>
      <c r="K387" s="1">
        <v>0</v>
      </c>
      <c r="L387" s="1">
        <v>0</v>
      </c>
      <c r="M387" s="1">
        <v>0</v>
      </c>
      <c r="N387" s="1">
        <v>0</v>
      </c>
      <c r="O387" s="1">
        <v>0</v>
      </c>
      <c r="P387" s="1">
        <v>0</v>
      </c>
      <c r="Q387" s="1">
        <v>0</v>
      </c>
      <c r="R387" s="1">
        <v>0</v>
      </c>
      <c r="S387" s="1">
        <v>0</v>
      </c>
      <c r="T387" s="1">
        <v>0</v>
      </c>
      <c r="U387" s="1">
        <v>0</v>
      </c>
      <c r="V387" s="1">
        <v>0</v>
      </c>
      <c r="W387" s="1">
        <v>0</v>
      </c>
      <c r="X387" s="1">
        <v>0</v>
      </c>
      <c r="Y387" s="1">
        <v>0</v>
      </c>
    </row>
    <row r="388" spans="1:25" s="4" customFormat="1" ht="15" outlineLevel="2" x14ac:dyDescent="0.25">
      <c r="A388" s="39">
        <f t="shared" si="52"/>
        <v>5</v>
      </c>
      <c r="B388" s="97" t="s">
        <v>853</v>
      </c>
      <c r="C388" s="1">
        <f t="shared" si="51"/>
        <v>2686493.2</v>
      </c>
      <c r="D388" s="1">
        <v>0</v>
      </c>
      <c r="E388" s="1">
        <v>0</v>
      </c>
      <c r="F388" s="1">
        <v>0</v>
      </c>
      <c r="G388" s="1">
        <v>0</v>
      </c>
      <c r="H388" s="1">
        <v>0</v>
      </c>
      <c r="I388" s="1">
        <v>0</v>
      </c>
      <c r="J388" s="74">
        <v>0</v>
      </c>
      <c r="K388" s="1">
        <v>0</v>
      </c>
      <c r="L388" s="1">
        <v>709</v>
      </c>
      <c r="M388" s="1">
        <f>'Форма 4'!F1673</f>
        <v>2686493.2</v>
      </c>
      <c r="N388" s="1">
        <v>0</v>
      </c>
      <c r="O388" s="1">
        <v>0</v>
      </c>
      <c r="P388" s="1">
        <v>0</v>
      </c>
      <c r="Q388" s="1">
        <v>0</v>
      </c>
      <c r="R388" s="1">
        <v>0</v>
      </c>
      <c r="S388" s="1">
        <v>0</v>
      </c>
      <c r="T388" s="1">
        <v>0</v>
      </c>
      <c r="U388" s="1">
        <v>0</v>
      </c>
      <c r="V388" s="1">
        <v>0</v>
      </c>
      <c r="W388" s="1">
        <v>0</v>
      </c>
      <c r="X388" s="1">
        <v>0</v>
      </c>
      <c r="Y388" s="1">
        <v>0</v>
      </c>
    </row>
    <row r="389" spans="1:25" s="4" customFormat="1" ht="15" outlineLevel="2" x14ac:dyDescent="0.25">
      <c r="A389" s="39">
        <f t="shared" si="52"/>
        <v>6</v>
      </c>
      <c r="B389" s="97" t="s">
        <v>654</v>
      </c>
      <c r="C389" s="1">
        <f t="shared" si="51"/>
        <v>7049448</v>
      </c>
      <c r="D389" s="1">
        <v>0</v>
      </c>
      <c r="E389" s="1">
        <v>0</v>
      </c>
      <c r="F389" s="1">
        <v>0</v>
      </c>
      <c r="G389" s="1">
        <v>0</v>
      </c>
      <c r="H389" s="1">
        <v>0</v>
      </c>
      <c r="I389" s="1">
        <v>0</v>
      </c>
      <c r="J389" s="74">
        <v>0</v>
      </c>
      <c r="K389" s="1">
        <v>0</v>
      </c>
      <c r="L389" s="1">
        <v>630</v>
      </c>
      <c r="M389" s="1">
        <f>'Форма 4'!F1676</f>
        <v>7049448</v>
      </c>
      <c r="N389" s="1">
        <v>0</v>
      </c>
      <c r="O389" s="1">
        <v>0</v>
      </c>
      <c r="P389" s="1">
        <v>0</v>
      </c>
      <c r="Q389" s="1">
        <v>0</v>
      </c>
      <c r="R389" s="1">
        <v>0</v>
      </c>
      <c r="S389" s="1">
        <v>0</v>
      </c>
      <c r="T389" s="1">
        <v>0</v>
      </c>
      <c r="U389" s="1">
        <v>0</v>
      </c>
      <c r="V389" s="1">
        <v>0</v>
      </c>
      <c r="W389" s="1">
        <v>0</v>
      </c>
      <c r="X389" s="1">
        <v>0</v>
      </c>
      <c r="Y389" s="1">
        <v>0</v>
      </c>
    </row>
    <row r="390" spans="1:25" s="4" customFormat="1" ht="15" outlineLevel="2" x14ac:dyDescent="0.25">
      <c r="A390" s="39">
        <f t="shared" si="52"/>
        <v>7</v>
      </c>
      <c r="B390" s="97" t="s">
        <v>655</v>
      </c>
      <c r="C390" s="1">
        <f t="shared" si="51"/>
        <v>5240852.2</v>
      </c>
      <c r="D390" s="1">
        <v>0</v>
      </c>
      <c r="E390" s="1">
        <v>0</v>
      </c>
      <c r="F390" s="1">
        <v>0</v>
      </c>
      <c r="G390" s="1">
        <v>0</v>
      </c>
      <c r="H390" s="1">
        <v>0</v>
      </c>
      <c r="I390" s="1">
        <v>0</v>
      </c>
      <c r="J390" s="74">
        <v>0</v>
      </c>
      <c r="K390" s="1">
        <v>0</v>
      </c>
      <c r="L390" s="1">
        <v>670</v>
      </c>
      <c r="M390" s="1">
        <f>'Форма 4'!F1679</f>
        <v>5240852.2</v>
      </c>
      <c r="N390" s="1">
        <v>0</v>
      </c>
      <c r="O390" s="1">
        <v>0</v>
      </c>
      <c r="P390" s="1">
        <v>0</v>
      </c>
      <c r="Q390" s="1">
        <v>0</v>
      </c>
      <c r="R390" s="1">
        <v>0</v>
      </c>
      <c r="S390" s="1">
        <v>0</v>
      </c>
      <c r="T390" s="1">
        <v>0</v>
      </c>
      <c r="U390" s="1">
        <v>0</v>
      </c>
      <c r="V390" s="1">
        <v>0</v>
      </c>
      <c r="W390" s="1">
        <v>0</v>
      </c>
      <c r="X390" s="1">
        <v>0</v>
      </c>
      <c r="Y390" s="1">
        <v>0</v>
      </c>
    </row>
    <row r="391" spans="1:25" s="4" customFormat="1" ht="15" outlineLevel="2" x14ac:dyDescent="0.25">
      <c r="A391" s="39">
        <f t="shared" si="52"/>
        <v>8</v>
      </c>
      <c r="B391" s="97" t="s">
        <v>720</v>
      </c>
      <c r="C391" s="1">
        <f t="shared" si="51"/>
        <v>5243676</v>
      </c>
      <c r="D391" s="1">
        <v>0</v>
      </c>
      <c r="E391" s="1">
        <v>0</v>
      </c>
      <c r="F391" s="1">
        <v>0</v>
      </c>
      <c r="G391" s="1">
        <v>0</v>
      </c>
      <c r="H391" s="1">
        <v>0</v>
      </c>
      <c r="I391" s="1">
        <v>0</v>
      </c>
      <c r="J391" s="74">
        <v>3</v>
      </c>
      <c r="K391" s="1">
        <f>'Форма 4'!F1682</f>
        <v>5243676</v>
      </c>
      <c r="L391" s="1">
        <v>0</v>
      </c>
      <c r="M391" s="1">
        <v>0</v>
      </c>
      <c r="N391" s="1">
        <v>0</v>
      </c>
      <c r="O391" s="1">
        <v>0</v>
      </c>
      <c r="P391" s="1">
        <v>0</v>
      </c>
      <c r="Q391" s="1">
        <v>0</v>
      </c>
      <c r="R391" s="1">
        <v>0</v>
      </c>
      <c r="S391" s="1">
        <v>0</v>
      </c>
      <c r="T391" s="1">
        <v>0</v>
      </c>
      <c r="U391" s="1">
        <v>0</v>
      </c>
      <c r="V391" s="1">
        <v>0</v>
      </c>
      <c r="W391" s="1">
        <v>0</v>
      </c>
      <c r="X391" s="1">
        <v>0</v>
      </c>
      <c r="Y391" s="1">
        <v>0</v>
      </c>
    </row>
    <row r="392" spans="1:25" s="4" customFormat="1" ht="15" outlineLevel="2" x14ac:dyDescent="0.25">
      <c r="A392" s="39">
        <f t="shared" si="52"/>
        <v>9</v>
      </c>
      <c r="B392" s="97" t="s">
        <v>657</v>
      </c>
      <c r="C392" s="1">
        <f t="shared" si="51"/>
        <v>5963899.2000000002</v>
      </c>
      <c r="D392" s="1">
        <v>0</v>
      </c>
      <c r="E392" s="1">
        <v>0</v>
      </c>
      <c r="F392" s="1">
        <v>0</v>
      </c>
      <c r="G392" s="1">
        <v>0</v>
      </c>
      <c r="H392" s="1">
        <v>0</v>
      </c>
      <c r="I392" s="1">
        <v>0</v>
      </c>
      <c r="J392" s="74">
        <v>0</v>
      </c>
      <c r="K392" s="1">
        <v>0</v>
      </c>
      <c r="L392" s="1">
        <v>595</v>
      </c>
      <c r="M392" s="1">
        <f>'Форма 4'!F1692</f>
        <v>5963899.2000000002</v>
      </c>
      <c r="N392" s="1">
        <v>0</v>
      </c>
      <c r="O392" s="1">
        <v>0</v>
      </c>
      <c r="P392" s="1">
        <v>0</v>
      </c>
      <c r="Q392" s="1">
        <v>0</v>
      </c>
      <c r="R392" s="1">
        <v>0</v>
      </c>
      <c r="S392" s="1">
        <v>0</v>
      </c>
      <c r="T392" s="1">
        <v>0</v>
      </c>
      <c r="U392" s="1">
        <v>0</v>
      </c>
      <c r="V392" s="1">
        <v>0</v>
      </c>
      <c r="W392" s="1">
        <v>0</v>
      </c>
      <c r="X392" s="1">
        <v>0</v>
      </c>
      <c r="Y392" s="1">
        <v>0</v>
      </c>
    </row>
    <row r="393" spans="1:25" s="4" customFormat="1" ht="15" outlineLevel="2" x14ac:dyDescent="0.25">
      <c r="A393" s="39">
        <f t="shared" si="52"/>
        <v>10</v>
      </c>
      <c r="B393" s="97" t="s">
        <v>658</v>
      </c>
      <c r="C393" s="1">
        <f t="shared" si="51"/>
        <v>11924961.6</v>
      </c>
      <c r="D393" s="1">
        <v>0</v>
      </c>
      <c r="E393" s="1">
        <v>0</v>
      </c>
      <c r="F393" s="1">
        <v>0</v>
      </c>
      <c r="G393" s="1">
        <v>0</v>
      </c>
      <c r="H393" s="1">
        <v>0</v>
      </c>
      <c r="I393" s="1">
        <v>0</v>
      </c>
      <c r="J393" s="74">
        <v>0</v>
      </c>
      <c r="K393" s="1">
        <v>0</v>
      </c>
      <c r="L393" s="1">
        <v>1120</v>
      </c>
      <c r="M393" s="1">
        <f>'Форма 4'!F1695</f>
        <v>11924961.6</v>
      </c>
      <c r="N393" s="1">
        <v>0</v>
      </c>
      <c r="O393" s="1">
        <v>0</v>
      </c>
      <c r="P393" s="1">
        <v>0</v>
      </c>
      <c r="Q393" s="1">
        <v>0</v>
      </c>
      <c r="R393" s="1">
        <v>0</v>
      </c>
      <c r="S393" s="1">
        <v>0</v>
      </c>
      <c r="T393" s="1">
        <v>0</v>
      </c>
      <c r="U393" s="1">
        <v>0</v>
      </c>
      <c r="V393" s="1">
        <v>0</v>
      </c>
      <c r="W393" s="1">
        <v>0</v>
      </c>
      <c r="X393" s="1">
        <v>0</v>
      </c>
      <c r="Y393" s="1">
        <v>0</v>
      </c>
    </row>
    <row r="394" spans="1:25" s="4" customFormat="1" ht="15" outlineLevel="2" x14ac:dyDescent="0.25">
      <c r="A394" s="39">
        <f t="shared" si="52"/>
        <v>11</v>
      </c>
      <c r="B394" s="97" t="s">
        <v>659</v>
      </c>
      <c r="C394" s="1">
        <f t="shared" si="51"/>
        <v>3010725</v>
      </c>
      <c r="D394" s="1">
        <v>0</v>
      </c>
      <c r="E394" s="1">
        <f>'Форма 4'!F1699+'Форма 4'!F1700</f>
        <v>1918835.4</v>
      </c>
      <c r="F394" s="1">
        <v>0</v>
      </c>
      <c r="G394" s="1">
        <f>'Форма 4'!F1701+'Форма 4'!F1702</f>
        <v>632921.30000000005</v>
      </c>
      <c r="H394" s="1">
        <f>'Форма 4'!F1703+'Форма 4'!F1704</f>
        <v>458968.3</v>
      </c>
      <c r="I394" s="1">
        <v>0</v>
      </c>
      <c r="J394" s="74">
        <v>0</v>
      </c>
      <c r="K394" s="1">
        <v>0</v>
      </c>
      <c r="L394" s="1">
        <v>0</v>
      </c>
      <c r="M394" s="1">
        <v>0</v>
      </c>
      <c r="N394" s="1">
        <v>0</v>
      </c>
      <c r="O394" s="1">
        <v>0</v>
      </c>
      <c r="P394" s="1">
        <v>0</v>
      </c>
      <c r="Q394" s="1">
        <v>0</v>
      </c>
      <c r="R394" s="1">
        <v>0</v>
      </c>
      <c r="S394" s="1">
        <v>0</v>
      </c>
      <c r="T394" s="1">
        <v>0</v>
      </c>
      <c r="U394" s="1">
        <v>0</v>
      </c>
      <c r="V394" s="1">
        <v>0</v>
      </c>
      <c r="W394" s="1">
        <v>0</v>
      </c>
      <c r="X394" s="1">
        <v>0</v>
      </c>
      <c r="Y394" s="1">
        <v>0</v>
      </c>
    </row>
    <row r="395" spans="1:25" s="4" customFormat="1" ht="15" outlineLevel="2" x14ac:dyDescent="0.25">
      <c r="A395" s="39">
        <f t="shared" si="52"/>
        <v>12</v>
      </c>
      <c r="B395" s="97" t="s">
        <v>660</v>
      </c>
      <c r="C395" s="1">
        <f t="shared" si="51"/>
        <v>7493175</v>
      </c>
      <c r="D395" s="1">
        <v>0</v>
      </c>
      <c r="E395" s="1">
        <f>'Форма 4'!F1706+'Форма 4'!F1707</f>
        <v>4775650.2</v>
      </c>
      <c r="F395" s="1">
        <v>0</v>
      </c>
      <c r="G395" s="1">
        <f>'Форма 4'!F1708+'Форма 4'!F1709</f>
        <v>1575231.9</v>
      </c>
      <c r="H395" s="1">
        <f>'Форма 4'!F1710+'Форма 4'!F1711</f>
        <v>1142292.8999999999</v>
      </c>
      <c r="I395" s="1">
        <v>0</v>
      </c>
      <c r="J395" s="74">
        <v>0</v>
      </c>
      <c r="K395" s="1">
        <v>0</v>
      </c>
      <c r="L395" s="1">
        <v>0</v>
      </c>
      <c r="M395" s="1">
        <v>0</v>
      </c>
      <c r="N395" s="1">
        <v>0</v>
      </c>
      <c r="O395" s="1">
        <v>0</v>
      </c>
      <c r="P395" s="1">
        <v>0</v>
      </c>
      <c r="Q395" s="1">
        <v>0</v>
      </c>
      <c r="R395" s="1">
        <v>0</v>
      </c>
      <c r="S395" s="1">
        <v>0</v>
      </c>
      <c r="T395" s="1">
        <v>0</v>
      </c>
      <c r="U395" s="1">
        <v>0</v>
      </c>
      <c r="V395" s="1">
        <v>0</v>
      </c>
      <c r="W395" s="1">
        <v>0</v>
      </c>
      <c r="X395" s="1">
        <v>0</v>
      </c>
      <c r="Y395" s="1">
        <v>0</v>
      </c>
    </row>
    <row r="396" spans="1:25" s="4" customFormat="1" ht="15" outlineLevel="2" x14ac:dyDescent="0.25">
      <c r="A396" s="39">
        <f t="shared" si="52"/>
        <v>13</v>
      </c>
      <c r="B396" s="97" t="s">
        <v>661</v>
      </c>
      <c r="C396" s="1">
        <f t="shared" si="51"/>
        <v>9515642.1300000008</v>
      </c>
      <c r="D396" s="1">
        <v>0</v>
      </c>
      <c r="E396" s="1">
        <v>0</v>
      </c>
      <c r="F396" s="1">
        <v>0</v>
      </c>
      <c r="G396" s="1">
        <v>0</v>
      </c>
      <c r="H396" s="1">
        <v>0</v>
      </c>
      <c r="I396" s="1">
        <v>0</v>
      </c>
      <c r="J396" s="74">
        <v>0</v>
      </c>
      <c r="K396" s="1">
        <v>0</v>
      </c>
      <c r="L396" s="1">
        <v>1145</v>
      </c>
      <c r="M396" s="1">
        <f>'Форма 4'!F1712</f>
        <v>9515642.1300000008</v>
      </c>
      <c r="N396" s="1">
        <v>0</v>
      </c>
      <c r="O396" s="1">
        <v>0</v>
      </c>
      <c r="P396" s="1">
        <v>0</v>
      </c>
      <c r="Q396" s="1">
        <v>0</v>
      </c>
      <c r="R396" s="1">
        <v>0</v>
      </c>
      <c r="S396" s="1">
        <v>0</v>
      </c>
      <c r="T396" s="1">
        <v>0</v>
      </c>
      <c r="U396" s="1">
        <v>0</v>
      </c>
      <c r="V396" s="1">
        <v>0</v>
      </c>
      <c r="W396" s="1">
        <v>0</v>
      </c>
      <c r="X396" s="1">
        <v>0</v>
      </c>
      <c r="Y396" s="1">
        <v>0</v>
      </c>
    </row>
    <row r="397" spans="1:25" s="4" customFormat="1" ht="15" outlineLevel="2" x14ac:dyDescent="0.25">
      <c r="A397" s="39">
        <f t="shared" si="52"/>
        <v>14</v>
      </c>
      <c r="B397" s="97" t="s">
        <v>662</v>
      </c>
      <c r="C397" s="1">
        <f t="shared" si="51"/>
        <v>4469951.5999999996</v>
      </c>
      <c r="D397" s="1">
        <v>0</v>
      </c>
      <c r="E397" s="1">
        <v>0</v>
      </c>
      <c r="F397" s="1">
        <v>0</v>
      </c>
      <c r="G397" s="1">
        <v>0</v>
      </c>
      <c r="H397" s="1">
        <v>0</v>
      </c>
      <c r="I397" s="1">
        <v>0</v>
      </c>
      <c r="J397" s="74">
        <v>0</v>
      </c>
      <c r="K397" s="1">
        <v>0</v>
      </c>
      <c r="L397" s="1">
        <v>580</v>
      </c>
      <c r="M397" s="1">
        <f>'Форма 4'!F1715</f>
        <v>4469951.5999999996</v>
      </c>
      <c r="N397" s="1">
        <v>0</v>
      </c>
      <c r="O397" s="1">
        <v>0</v>
      </c>
      <c r="P397" s="1">
        <v>0</v>
      </c>
      <c r="Q397" s="1">
        <v>0</v>
      </c>
      <c r="R397" s="1">
        <v>0</v>
      </c>
      <c r="S397" s="1">
        <v>0</v>
      </c>
      <c r="T397" s="1">
        <v>0</v>
      </c>
      <c r="U397" s="1">
        <v>0</v>
      </c>
      <c r="V397" s="1">
        <v>0</v>
      </c>
      <c r="W397" s="1">
        <v>0</v>
      </c>
      <c r="X397" s="1">
        <v>0</v>
      </c>
      <c r="Y397" s="1">
        <v>0</v>
      </c>
    </row>
    <row r="398" spans="1:25" s="4" customFormat="1" ht="15" outlineLevel="2" x14ac:dyDescent="0.25">
      <c r="A398" s="39">
        <f t="shared" si="52"/>
        <v>15</v>
      </c>
      <c r="B398" s="97" t="s">
        <v>663</v>
      </c>
      <c r="C398" s="1">
        <f t="shared" si="51"/>
        <v>4386572.8</v>
      </c>
      <c r="D398" s="1">
        <v>0</v>
      </c>
      <c r="E398" s="1">
        <v>0</v>
      </c>
      <c r="F398" s="1">
        <v>0</v>
      </c>
      <c r="G398" s="1">
        <v>0</v>
      </c>
      <c r="H398" s="1">
        <v>0</v>
      </c>
      <c r="I398" s="1">
        <v>0</v>
      </c>
      <c r="J398" s="74">
        <v>0</v>
      </c>
      <c r="K398" s="1">
        <v>0</v>
      </c>
      <c r="L398" s="1">
        <v>580</v>
      </c>
      <c r="M398" s="1">
        <f>'Форма 4'!F1718</f>
        <v>4386572.8</v>
      </c>
      <c r="N398" s="1">
        <v>0</v>
      </c>
      <c r="O398" s="1">
        <v>0</v>
      </c>
      <c r="P398" s="1">
        <v>0</v>
      </c>
      <c r="Q398" s="1">
        <v>0</v>
      </c>
      <c r="R398" s="1">
        <v>0</v>
      </c>
      <c r="S398" s="1">
        <v>0</v>
      </c>
      <c r="T398" s="1">
        <v>0</v>
      </c>
      <c r="U398" s="1">
        <v>0</v>
      </c>
      <c r="V398" s="1">
        <v>0</v>
      </c>
      <c r="W398" s="1">
        <v>0</v>
      </c>
      <c r="X398" s="1">
        <v>0</v>
      </c>
      <c r="Y398" s="1">
        <v>0</v>
      </c>
    </row>
    <row r="399" spans="1:25" s="4" customFormat="1" ht="15" outlineLevel="2" x14ac:dyDescent="0.25">
      <c r="A399" s="39">
        <f t="shared" si="52"/>
        <v>16</v>
      </c>
      <c r="B399" s="97" t="s">
        <v>664</v>
      </c>
      <c r="C399" s="1">
        <f t="shared" si="51"/>
        <v>9382234.8000000007</v>
      </c>
      <c r="D399" s="1">
        <v>0</v>
      </c>
      <c r="E399" s="1">
        <v>0</v>
      </c>
      <c r="F399" s="1">
        <v>0</v>
      </c>
      <c r="G399" s="1">
        <v>0</v>
      </c>
      <c r="H399" s="1">
        <v>0</v>
      </c>
      <c r="I399" s="1">
        <v>0</v>
      </c>
      <c r="J399" s="74">
        <v>0</v>
      </c>
      <c r="K399" s="1">
        <v>0</v>
      </c>
      <c r="L399" s="1">
        <v>1350</v>
      </c>
      <c r="M399" s="1">
        <f>'Форма 4'!F1721</f>
        <v>9382234.8000000007</v>
      </c>
      <c r="N399" s="1">
        <v>0</v>
      </c>
      <c r="O399" s="1">
        <v>0</v>
      </c>
      <c r="P399" s="1">
        <v>0</v>
      </c>
      <c r="Q399" s="1">
        <v>0</v>
      </c>
      <c r="R399" s="1">
        <v>0</v>
      </c>
      <c r="S399" s="1">
        <v>0</v>
      </c>
      <c r="T399" s="1">
        <v>0</v>
      </c>
      <c r="U399" s="1">
        <v>0</v>
      </c>
      <c r="V399" s="1">
        <v>0</v>
      </c>
      <c r="W399" s="1">
        <v>0</v>
      </c>
      <c r="X399" s="1">
        <v>0</v>
      </c>
      <c r="Y399" s="1">
        <v>0</v>
      </c>
    </row>
    <row r="400" spans="1:25" s="4" customFormat="1" ht="15" outlineLevel="2" x14ac:dyDescent="0.25">
      <c r="A400" s="39">
        <f t="shared" si="52"/>
        <v>17</v>
      </c>
      <c r="B400" s="97" t="s">
        <v>666</v>
      </c>
      <c r="C400" s="1">
        <f t="shared" si="51"/>
        <v>8153908.7999999998</v>
      </c>
      <c r="D400" s="1">
        <v>0</v>
      </c>
      <c r="E400" s="1">
        <v>0</v>
      </c>
      <c r="F400" s="1">
        <v>0</v>
      </c>
      <c r="G400" s="1">
        <v>0</v>
      </c>
      <c r="H400" s="1">
        <v>0</v>
      </c>
      <c r="I400" s="1">
        <v>0</v>
      </c>
      <c r="J400" s="74">
        <v>0</v>
      </c>
      <c r="K400" s="1">
        <v>0</v>
      </c>
      <c r="L400" s="1">
        <v>720</v>
      </c>
      <c r="M400" s="1">
        <f>'Форма 4'!F1724</f>
        <v>8153908.7999999998</v>
      </c>
      <c r="N400" s="1">
        <v>0</v>
      </c>
      <c r="O400" s="1">
        <v>0</v>
      </c>
      <c r="P400" s="1">
        <v>0</v>
      </c>
      <c r="Q400" s="1">
        <v>0</v>
      </c>
      <c r="R400" s="1">
        <v>0</v>
      </c>
      <c r="S400" s="1">
        <v>0</v>
      </c>
      <c r="T400" s="1">
        <v>0</v>
      </c>
      <c r="U400" s="1">
        <v>0</v>
      </c>
      <c r="V400" s="1">
        <v>0</v>
      </c>
      <c r="W400" s="1">
        <v>0</v>
      </c>
      <c r="X400" s="1">
        <v>0</v>
      </c>
      <c r="Y400" s="1">
        <v>0</v>
      </c>
    </row>
    <row r="401" spans="1:25" s="4" customFormat="1" ht="15" outlineLevel="2" x14ac:dyDescent="0.25">
      <c r="A401" s="39">
        <f t="shared" si="52"/>
        <v>18</v>
      </c>
      <c r="B401" s="97" t="s">
        <v>105</v>
      </c>
      <c r="C401" s="1">
        <f t="shared" si="51"/>
        <v>3971952.6</v>
      </c>
      <c r="D401" s="1">
        <v>0</v>
      </c>
      <c r="E401" s="1">
        <v>0</v>
      </c>
      <c r="F401" s="1">
        <v>0</v>
      </c>
      <c r="G401" s="1">
        <v>0</v>
      </c>
      <c r="H401" s="1">
        <v>0</v>
      </c>
      <c r="I401" s="1">
        <v>0</v>
      </c>
      <c r="J401" s="74">
        <v>0</v>
      </c>
      <c r="K401" s="1">
        <v>0</v>
      </c>
      <c r="L401" s="1">
        <v>0</v>
      </c>
      <c r="M401" s="1">
        <v>0</v>
      </c>
      <c r="N401" s="1">
        <v>0</v>
      </c>
      <c r="O401" s="1">
        <v>0</v>
      </c>
      <c r="P401" s="1">
        <v>1960</v>
      </c>
      <c r="Q401" s="1">
        <f>'Форма 4'!F1727</f>
        <v>3971952.6</v>
      </c>
      <c r="R401" s="1">
        <v>0</v>
      </c>
      <c r="S401" s="1">
        <v>0</v>
      </c>
      <c r="T401" s="1">
        <v>0</v>
      </c>
      <c r="U401" s="1">
        <v>0</v>
      </c>
      <c r="V401" s="1">
        <v>0</v>
      </c>
      <c r="W401" s="1">
        <v>0</v>
      </c>
      <c r="X401" s="1">
        <v>0</v>
      </c>
      <c r="Y401" s="1">
        <v>0</v>
      </c>
    </row>
    <row r="402" spans="1:25" s="4" customFormat="1" ht="15" outlineLevel="2" x14ac:dyDescent="0.25">
      <c r="A402" s="39">
        <f t="shared" si="52"/>
        <v>19</v>
      </c>
      <c r="B402" s="97" t="s">
        <v>667</v>
      </c>
      <c r="C402" s="1">
        <f t="shared" si="51"/>
        <v>5058147.7</v>
      </c>
      <c r="D402" s="1">
        <v>0</v>
      </c>
      <c r="E402" s="1">
        <v>0</v>
      </c>
      <c r="F402" s="1">
        <v>0</v>
      </c>
      <c r="G402" s="1">
        <v>0</v>
      </c>
      <c r="H402" s="1">
        <v>0</v>
      </c>
      <c r="I402" s="1">
        <v>0</v>
      </c>
      <c r="J402" s="74">
        <v>0</v>
      </c>
      <c r="K402" s="1">
        <v>0</v>
      </c>
      <c r="L402" s="1">
        <v>660</v>
      </c>
      <c r="M402" s="1">
        <f>'Форма 4'!F1730</f>
        <v>5058147.7</v>
      </c>
      <c r="N402" s="1">
        <v>0</v>
      </c>
      <c r="O402" s="1">
        <v>0</v>
      </c>
      <c r="P402" s="1">
        <v>0</v>
      </c>
      <c r="Q402" s="1">
        <v>0</v>
      </c>
      <c r="R402" s="1">
        <v>0</v>
      </c>
      <c r="S402" s="1">
        <v>0</v>
      </c>
      <c r="T402" s="1">
        <v>0</v>
      </c>
      <c r="U402" s="1">
        <v>0</v>
      </c>
      <c r="V402" s="1">
        <v>0</v>
      </c>
      <c r="W402" s="1">
        <v>0</v>
      </c>
      <c r="X402" s="1">
        <v>0</v>
      </c>
      <c r="Y402" s="1">
        <v>0</v>
      </c>
    </row>
    <row r="403" spans="1:25" s="4" customFormat="1" ht="15" outlineLevel="2" x14ac:dyDescent="0.25">
      <c r="A403" s="39">
        <f t="shared" si="52"/>
        <v>20</v>
      </c>
      <c r="B403" s="97" t="s">
        <v>669</v>
      </c>
      <c r="C403" s="1">
        <f t="shared" si="51"/>
        <v>9043346.4000000004</v>
      </c>
      <c r="D403" s="1">
        <v>0</v>
      </c>
      <c r="E403" s="1">
        <v>0</v>
      </c>
      <c r="F403" s="1">
        <v>0</v>
      </c>
      <c r="G403" s="1">
        <v>0</v>
      </c>
      <c r="H403" s="1">
        <v>0</v>
      </c>
      <c r="I403" s="1">
        <v>0</v>
      </c>
      <c r="J403" s="74">
        <v>0</v>
      </c>
      <c r="K403" s="1">
        <v>0</v>
      </c>
      <c r="L403" s="1">
        <v>1150</v>
      </c>
      <c r="M403" s="1">
        <f>'Форма 4'!F1733</f>
        <v>9043346.4000000004</v>
      </c>
      <c r="N403" s="1">
        <v>0</v>
      </c>
      <c r="O403" s="1">
        <v>0</v>
      </c>
      <c r="P403" s="1">
        <v>0</v>
      </c>
      <c r="Q403" s="1">
        <v>0</v>
      </c>
      <c r="R403" s="1">
        <v>0</v>
      </c>
      <c r="S403" s="1">
        <v>0</v>
      </c>
      <c r="T403" s="1">
        <v>0</v>
      </c>
      <c r="U403" s="1">
        <v>0</v>
      </c>
      <c r="V403" s="1">
        <v>0</v>
      </c>
      <c r="W403" s="1">
        <v>0</v>
      </c>
      <c r="X403" s="1">
        <v>0</v>
      </c>
      <c r="Y403" s="1">
        <v>0</v>
      </c>
    </row>
    <row r="404" spans="1:25" s="4" customFormat="1" ht="15" outlineLevel="2" x14ac:dyDescent="0.25">
      <c r="A404" s="39">
        <f t="shared" si="52"/>
        <v>21</v>
      </c>
      <c r="B404" s="97" t="s">
        <v>670</v>
      </c>
      <c r="C404" s="1">
        <f t="shared" si="51"/>
        <v>1737760</v>
      </c>
      <c r="D404" s="1">
        <v>0</v>
      </c>
      <c r="E404" s="1">
        <v>0</v>
      </c>
      <c r="F404" s="1">
        <v>0</v>
      </c>
      <c r="G404" s="1">
        <v>0</v>
      </c>
      <c r="H404" s="1">
        <v>0</v>
      </c>
      <c r="I404" s="1">
        <v>0</v>
      </c>
      <c r="J404" s="74">
        <v>0</v>
      </c>
      <c r="K404" s="1">
        <v>0</v>
      </c>
      <c r="L404" s="1">
        <v>0</v>
      </c>
      <c r="M404" s="1">
        <v>0</v>
      </c>
      <c r="N404" s="1">
        <v>342</v>
      </c>
      <c r="O404" s="1">
        <f>'Форма 4'!F1739+'Форма 4'!F1740</f>
        <v>457248.1</v>
      </c>
      <c r="P404" s="1">
        <v>0</v>
      </c>
      <c r="Q404" s="1">
        <v>0</v>
      </c>
      <c r="R404" s="1">
        <v>245</v>
      </c>
      <c r="S404" s="1">
        <f>'Форма 4'!F1737+'Форма 4'!F1738</f>
        <v>1280511.8999999999</v>
      </c>
      <c r="T404" s="1">
        <v>0</v>
      </c>
      <c r="U404" s="1">
        <v>0</v>
      </c>
      <c r="V404" s="1">
        <v>0</v>
      </c>
      <c r="W404" s="1">
        <v>0</v>
      </c>
      <c r="X404" s="1">
        <v>0</v>
      </c>
      <c r="Y404" s="1">
        <v>0</v>
      </c>
    </row>
    <row r="405" spans="1:25" s="4" customFormat="1" ht="15" outlineLevel="2" x14ac:dyDescent="0.25">
      <c r="A405" s="39">
        <f t="shared" si="52"/>
        <v>22</v>
      </c>
      <c r="B405" s="97" t="s">
        <v>671</v>
      </c>
      <c r="C405" s="1">
        <f t="shared" si="51"/>
        <v>6066938.5199999996</v>
      </c>
      <c r="D405" s="1">
        <v>0</v>
      </c>
      <c r="E405" s="1">
        <f>'Форма 4'!F1741</f>
        <v>6066938.5199999996</v>
      </c>
      <c r="F405" s="1">
        <v>0</v>
      </c>
      <c r="G405" s="1">
        <v>0</v>
      </c>
      <c r="H405" s="1">
        <v>0</v>
      </c>
      <c r="I405" s="1">
        <v>0</v>
      </c>
      <c r="J405" s="74">
        <v>0</v>
      </c>
      <c r="K405" s="1">
        <v>0</v>
      </c>
      <c r="L405" s="1">
        <v>0</v>
      </c>
      <c r="M405" s="1">
        <v>0</v>
      </c>
      <c r="N405" s="1">
        <v>0</v>
      </c>
      <c r="O405" s="1">
        <v>0</v>
      </c>
      <c r="P405" s="1">
        <v>0</v>
      </c>
      <c r="Q405" s="1">
        <v>0</v>
      </c>
      <c r="R405" s="1">
        <v>0</v>
      </c>
      <c r="S405" s="1">
        <v>0</v>
      </c>
      <c r="T405" s="1">
        <v>0</v>
      </c>
      <c r="U405" s="1">
        <v>0</v>
      </c>
      <c r="V405" s="1">
        <v>0</v>
      </c>
      <c r="W405" s="1">
        <v>0</v>
      </c>
      <c r="X405" s="1">
        <v>0</v>
      </c>
      <c r="Y405" s="1">
        <v>0</v>
      </c>
    </row>
    <row r="406" spans="1:25" s="4" customFormat="1" ht="15" outlineLevel="2" x14ac:dyDescent="0.25">
      <c r="A406" s="39">
        <f t="shared" si="52"/>
        <v>23</v>
      </c>
      <c r="B406" s="97" t="s">
        <v>672</v>
      </c>
      <c r="C406" s="1">
        <f t="shared" si="51"/>
        <v>5741056.0999999996</v>
      </c>
      <c r="D406" s="1">
        <v>0</v>
      </c>
      <c r="E406" s="1">
        <f>'Форма 4'!F1745+'Форма 4'!F1746</f>
        <v>3599770.2</v>
      </c>
      <c r="F406" s="1">
        <v>0</v>
      </c>
      <c r="G406" s="1">
        <v>0</v>
      </c>
      <c r="H406" s="1">
        <v>0</v>
      </c>
      <c r="I406" s="1">
        <v>0</v>
      </c>
      <c r="J406" s="74">
        <v>0</v>
      </c>
      <c r="K406" s="1">
        <v>0</v>
      </c>
      <c r="L406" s="1">
        <v>0</v>
      </c>
      <c r="M406" s="1">
        <v>0</v>
      </c>
      <c r="N406" s="1">
        <v>0</v>
      </c>
      <c r="O406" s="1">
        <v>0</v>
      </c>
      <c r="P406" s="1">
        <v>0</v>
      </c>
      <c r="Q406" s="1">
        <v>0</v>
      </c>
      <c r="R406" s="1">
        <v>245</v>
      </c>
      <c r="S406" s="1">
        <f>'Форма 4'!F1747+'Форма 4'!F1748</f>
        <v>2141285.9</v>
      </c>
      <c r="T406" s="1">
        <v>0</v>
      </c>
      <c r="U406" s="1">
        <v>0</v>
      </c>
      <c r="V406" s="1">
        <v>0</v>
      </c>
      <c r="W406" s="1">
        <v>0</v>
      </c>
      <c r="X406" s="1">
        <v>0</v>
      </c>
      <c r="Y406" s="1">
        <v>0</v>
      </c>
    </row>
    <row r="407" spans="1:25" s="4" customFormat="1" ht="15" outlineLevel="2" x14ac:dyDescent="0.25">
      <c r="A407" s="39">
        <f t="shared" si="52"/>
        <v>24</v>
      </c>
      <c r="B407" s="97" t="s">
        <v>673</v>
      </c>
      <c r="C407" s="1">
        <f>D407+E407+F407+G407+H407+I407+K407+M407+O407+Q407+S407+U407+W407+X407+Y407</f>
        <v>5911040.1600000001</v>
      </c>
      <c r="D407" s="1">
        <v>0</v>
      </c>
      <c r="E407" s="1">
        <v>0</v>
      </c>
      <c r="F407" s="1">
        <v>0</v>
      </c>
      <c r="G407" s="1">
        <v>0</v>
      </c>
      <c r="H407" s="1">
        <v>0</v>
      </c>
      <c r="I407" s="1">
        <v>0</v>
      </c>
      <c r="J407" s="74">
        <v>0</v>
      </c>
      <c r="K407" s="1">
        <v>0</v>
      </c>
      <c r="L407" s="1">
        <v>615</v>
      </c>
      <c r="M407" s="1">
        <f>'Форма 4'!F1749</f>
        <v>5911040.1600000001</v>
      </c>
      <c r="N407" s="1">
        <v>0</v>
      </c>
      <c r="O407" s="1">
        <v>0</v>
      </c>
      <c r="P407" s="1">
        <v>0</v>
      </c>
      <c r="Q407" s="1">
        <v>0</v>
      </c>
      <c r="R407" s="1">
        <v>0</v>
      </c>
      <c r="S407" s="1">
        <v>0</v>
      </c>
      <c r="T407" s="1">
        <v>0</v>
      </c>
      <c r="U407" s="1">
        <v>0</v>
      </c>
      <c r="V407" s="1">
        <v>0</v>
      </c>
      <c r="W407" s="1">
        <v>0</v>
      </c>
      <c r="X407" s="1">
        <v>0</v>
      </c>
      <c r="Y407" s="1">
        <v>0</v>
      </c>
    </row>
    <row r="408" spans="1:25" s="4" customFormat="1" ht="15" customHeight="1" outlineLevel="1" x14ac:dyDescent="0.25">
      <c r="A408" s="198" t="s">
        <v>32</v>
      </c>
      <c r="B408" s="198"/>
      <c r="C408" s="1">
        <f t="shared" ref="C408:Y408" si="53">SUM(C409:C418)</f>
        <v>76602810.359999999</v>
      </c>
      <c r="D408" s="1">
        <f t="shared" si="53"/>
        <v>736000.4</v>
      </c>
      <c r="E408" s="1">
        <f t="shared" si="53"/>
        <v>1770846.6</v>
      </c>
      <c r="F408" s="1">
        <f t="shared" si="53"/>
        <v>234998.39999999999</v>
      </c>
      <c r="G408" s="1">
        <f t="shared" si="53"/>
        <v>584107.69999999995</v>
      </c>
      <c r="H408" s="1">
        <f t="shared" si="53"/>
        <v>423570.7</v>
      </c>
      <c r="I408" s="1">
        <f t="shared" si="53"/>
        <v>565584.19999999995</v>
      </c>
      <c r="J408" s="74">
        <f t="shared" si="53"/>
        <v>0</v>
      </c>
      <c r="K408" s="1">
        <f t="shared" si="53"/>
        <v>0</v>
      </c>
      <c r="L408" s="1">
        <f t="shared" si="53"/>
        <v>8291.36</v>
      </c>
      <c r="M408" s="1">
        <f t="shared" si="53"/>
        <v>72287702.359999999</v>
      </c>
      <c r="N408" s="1">
        <f t="shared" si="53"/>
        <v>0</v>
      </c>
      <c r="O408" s="1">
        <f t="shared" si="53"/>
        <v>0</v>
      </c>
      <c r="P408" s="1">
        <f t="shared" si="53"/>
        <v>0</v>
      </c>
      <c r="Q408" s="1">
        <f t="shared" si="53"/>
        <v>0</v>
      </c>
      <c r="R408" s="1">
        <f t="shared" si="53"/>
        <v>0</v>
      </c>
      <c r="S408" s="1">
        <f t="shared" si="53"/>
        <v>0</v>
      </c>
      <c r="T408" s="1">
        <f t="shared" si="53"/>
        <v>0</v>
      </c>
      <c r="U408" s="1">
        <f t="shared" si="53"/>
        <v>0</v>
      </c>
      <c r="V408" s="1">
        <f t="shared" si="53"/>
        <v>0</v>
      </c>
      <c r="W408" s="1">
        <f t="shared" si="53"/>
        <v>0</v>
      </c>
      <c r="X408" s="1">
        <f t="shared" si="53"/>
        <v>0</v>
      </c>
      <c r="Y408" s="1">
        <f t="shared" si="53"/>
        <v>0</v>
      </c>
    </row>
    <row r="409" spans="1:25" s="4" customFormat="1" ht="15" outlineLevel="2" x14ac:dyDescent="0.25">
      <c r="A409" s="39">
        <f>A407+1</f>
        <v>25</v>
      </c>
      <c r="B409" s="97" t="s">
        <v>675</v>
      </c>
      <c r="C409" s="1">
        <f t="shared" ref="C409:C418" si="54">D409+E409+F409+G409+H409+I409+K409+M409+O409+Q409+S409+U409+W409+X409+Y409</f>
        <v>5028700.8</v>
      </c>
      <c r="D409" s="1">
        <v>0</v>
      </c>
      <c r="E409" s="1">
        <v>0</v>
      </c>
      <c r="F409" s="1">
        <v>0</v>
      </c>
      <c r="G409" s="1">
        <v>0</v>
      </c>
      <c r="H409" s="1">
        <v>0</v>
      </c>
      <c r="I409" s="1">
        <v>0</v>
      </c>
      <c r="J409" s="74">
        <v>0</v>
      </c>
      <c r="K409" s="1">
        <v>0</v>
      </c>
      <c r="L409" s="1">
        <v>626.6</v>
      </c>
      <c r="M409" s="1">
        <f>'Форма 4'!F1752</f>
        <v>5028700.8</v>
      </c>
      <c r="N409" s="1">
        <v>0</v>
      </c>
      <c r="O409" s="1">
        <v>0</v>
      </c>
      <c r="P409" s="1">
        <v>0</v>
      </c>
      <c r="Q409" s="1">
        <v>0</v>
      </c>
      <c r="R409" s="1">
        <v>0</v>
      </c>
      <c r="S409" s="1">
        <v>0</v>
      </c>
      <c r="T409" s="1">
        <v>0</v>
      </c>
      <c r="U409" s="1">
        <v>0</v>
      </c>
      <c r="V409" s="1">
        <v>0</v>
      </c>
      <c r="W409" s="1">
        <v>0</v>
      </c>
      <c r="X409" s="1">
        <v>0</v>
      </c>
      <c r="Y409" s="1">
        <v>0</v>
      </c>
    </row>
    <row r="410" spans="1:25" s="4" customFormat="1" ht="15" outlineLevel="2" x14ac:dyDescent="0.25">
      <c r="A410" s="39">
        <f t="shared" ref="A410:A418" si="55">A409+1</f>
        <v>26</v>
      </c>
      <c r="B410" s="97" t="s">
        <v>676</v>
      </c>
      <c r="C410" s="1">
        <f t="shared" si="54"/>
        <v>234998.39999999999</v>
      </c>
      <c r="D410" s="1">
        <v>0</v>
      </c>
      <c r="E410" s="1">
        <v>0</v>
      </c>
      <c r="F410" s="1">
        <f>'Форма 4'!F1755</f>
        <v>234998.39999999999</v>
      </c>
      <c r="G410" s="1">
        <v>0</v>
      </c>
      <c r="H410" s="1">
        <v>0</v>
      </c>
      <c r="I410" s="1">
        <v>0</v>
      </c>
      <c r="J410" s="74">
        <v>0</v>
      </c>
      <c r="K410" s="1">
        <v>0</v>
      </c>
      <c r="L410" s="1">
        <v>0</v>
      </c>
      <c r="M410" s="1">
        <v>0</v>
      </c>
      <c r="N410" s="1">
        <v>0</v>
      </c>
      <c r="O410" s="1">
        <v>0</v>
      </c>
      <c r="P410" s="1">
        <v>0</v>
      </c>
      <c r="Q410" s="1">
        <v>0</v>
      </c>
      <c r="R410" s="1">
        <v>0</v>
      </c>
      <c r="S410" s="1">
        <v>0</v>
      </c>
      <c r="T410" s="1">
        <v>0</v>
      </c>
      <c r="U410" s="1">
        <v>0</v>
      </c>
      <c r="V410" s="1">
        <v>0</v>
      </c>
      <c r="W410" s="1">
        <v>0</v>
      </c>
      <c r="X410" s="1">
        <v>0</v>
      </c>
      <c r="Y410" s="1">
        <v>0</v>
      </c>
    </row>
    <row r="411" spans="1:25" s="4" customFormat="1" ht="15" outlineLevel="2" x14ac:dyDescent="0.25">
      <c r="A411" s="39">
        <f t="shared" si="55"/>
        <v>27</v>
      </c>
      <c r="B411" s="97" t="s">
        <v>677</v>
      </c>
      <c r="C411" s="1">
        <f t="shared" si="54"/>
        <v>8604258.3000000007</v>
      </c>
      <c r="D411" s="1">
        <v>0</v>
      </c>
      <c r="E411" s="1">
        <v>0</v>
      </c>
      <c r="F411" s="1">
        <v>0</v>
      </c>
      <c r="G411" s="1">
        <v>0</v>
      </c>
      <c r="H411" s="1">
        <v>0</v>
      </c>
      <c r="I411" s="1">
        <v>0</v>
      </c>
      <c r="J411" s="74">
        <v>0</v>
      </c>
      <c r="K411" s="1">
        <v>0</v>
      </c>
      <c r="L411" s="1">
        <v>1205.0999999999999</v>
      </c>
      <c r="M411" s="1">
        <f>'Форма 4'!F1758</f>
        <v>8604258.3000000007</v>
      </c>
      <c r="N411" s="1">
        <v>0</v>
      </c>
      <c r="O411" s="1">
        <v>0</v>
      </c>
      <c r="P411" s="1">
        <v>0</v>
      </c>
      <c r="Q411" s="1">
        <v>0</v>
      </c>
      <c r="R411" s="1">
        <v>0</v>
      </c>
      <c r="S411" s="1">
        <v>0</v>
      </c>
      <c r="T411" s="1">
        <v>0</v>
      </c>
      <c r="U411" s="1">
        <v>0</v>
      </c>
      <c r="V411" s="1">
        <v>0</v>
      </c>
      <c r="W411" s="1">
        <v>0</v>
      </c>
      <c r="X411" s="1">
        <v>0</v>
      </c>
      <c r="Y411" s="1">
        <v>0</v>
      </c>
    </row>
    <row r="412" spans="1:25" s="4" customFormat="1" ht="15" outlineLevel="2" x14ac:dyDescent="0.25">
      <c r="A412" s="39">
        <f t="shared" si="55"/>
        <v>28</v>
      </c>
      <c r="B412" s="97" t="s">
        <v>678</v>
      </c>
      <c r="C412" s="1">
        <f t="shared" si="54"/>
        <v>8042587.9000000004</v>
      </c>
      <c r="D412" s="1">
        <v>0</v>
      </c>
      <c r="E412" s="1">
        <v>0</v>
      </c>
      <c r="F412" s="1">
        <v>0</v>
      </c>
      <c r="G412" s="1">
        <v>0</v>
      </c>
      <c r="H412" s="1">
        <v>0</v>
      </c>
      <c r="I412" s="1">
        <v>0</v>
      </c>
      <c r="J412" s="74">
        <v>0</v>
      </c>
      <c r="K412" s="1">
        <v>0</v>
      </c>
      <c r="L412" s="1">
        <v>1195.7</v>
      </c>
      <c r="M412" s="1">
        <f>'Форма 4'!F1761</f>
        <v>8042587.9000000004</v>
      </c>
      <c r="N412" s="1">
        <v>0</v>
      </c>
      <c r="O412" s="1">
        <v>0</v>
      </c>
      <c r="P412" s="1">
        <v>0</v>
      </c>
      <c r="Q412" s="1">
        <v>0</v>
      </c>
      <c r="R412" s="1">
        <v>0</v>
      </c>
      <c r="S412" s="1">
        <v>0</v>
      </c>
      <c r="T412" s="1">
        <v>0</v>
      </c>
      <c r="U412" s="1">
        <v>0</v>
      </c>
      <c r="V412" s="1">
        <v>0</v>
      </c>
      <c r="W412" s="1">
        <v>0</v>
      </c>
      <c r="X412" s="1">
        <v>0</v>
      </c>
      <c r="Y412" s="1">
        <v>0</v>
      </c>
    </row>
    <row r="413" spans="1:25" s="4" customFormat="1" ht="15" outlineLevel="2" x14ac:dyDescent="0.25">
      <c r="A413" s="39">
        <f t="shared" si="55"/>
        <v>29</v>
      </c>
      <c r="B413" s="97" t="s">
        <v>679</v>
      </c>
      <c r="C413" s="1">
        <f t="shared" si="54"/>
        <v>6972192.4800000004</v>
      </c>
      <c r="D413" s="1">
        <v>0</v>
      </c>
      <c r="E413" s="1">
        <v>0</v>
      </c>
      <c r="F413" s="1">
        <v>0</v>
      </c>
      <c r="G413" s="1">
        <v>0</v>
      </c>
      <c r="H413" s="1">
        <v>0</v>
      </c>
      <c r="I413" s="1">
        <v>0</v>
      </c>
      <c r="J413" s="74">
        <v>0</v>
      </c>
      <c r="K413" s="1">
        <v>0</v>
      </c>
      <c r="L413" s="1">
        <v>1262.7</v>
      </c>
      <c r="M413" s="1">
        <f>'Форма 4'!F1764</f>
        <v>6972192.4800000004</v>
      </c>
      <c r="N413" s="1">
        <v>0</v>
      </c>
      <c r="O413" s="1">
        <v>0</v>
      </c>
      <c r="P413" s="1">
        <v>0</v>
      </c>
      <c r="Q413" s="1">
        <v>0</v>
      </c>
      <c r="R413" s="1">
        <v>0</v>
      </c>
      <c r="S413" s="1">
        <v>0</v>
      </c>
      <c r="T413" s="1">
        <v>0</v>
      </c>
      <c r="U413" s="1">
        <v>0</v>
      </c>
      <c r="V413" s="1">
        <v>0</v>
      </c>
      <c r="W413" s="1">
        <v>0</v>
      </c>
      <c r="X413" s="1">
        <v>0</v>
      </c>
      <c r="Y413" s="1">
        <v>0</v>
      </c>
    </row>
    <row r="414" spans="1:25" s="4" customFormat="1" ht="15" outlineLevel="2" x14ac:dyDescent="0.25">
      <c r="A414" s="39">
        <f t="shared" si="55"/>
        <v>30</v>
      </c>
      <c r="B414" s="97" t="s">
        <v>680</v>
      </c>
      <c r="C414" s="1">
        <f t="shared" si="54"/>
        <v>19798598.5</v>
      </c>
      <c r="D414" s="1">
        <v>0</v>
      </c>
      <c r="E414" s="1">
        <v>0</v>
      </c>
      <c r="F414" s="1">
        <v>0</v>
      </c>
      <c r="G414" s="1">
        <v>0</v>
      </c>
      <c r="H414" s="1">
        <v>0</v>
      </c>
      <c r="I414" s="1">
        <v>0</v>
      </c>
      <c r="J414" s="74">
        <v>0</v>
      </c>
      <c r="K414" s="1">
        <v>0</v>
      </c>
      <c r="L414" s="1">
        <v>1673.96</v>
      </c>
      <c r="M414" s="1">
        <f>'Форма 4'!F1767</f>
        <v>19798598.5</v>
      </c>
      <c r="N414" s="1">
        <v>0</v>
      </c>
      <c r="O414" s="1">
        <v>0</v>
      </c>
      <c r="P414" s="1">
        <v>0</v>
      </c>
      <c r="Q414" s="1">
        <v>0</v>
      </c>
      <c r="R414" s="1">
        <v>0</v>
      </c>
      <c r="S414" s="1">
        <v>0</v>
      </c>
      <c r="T414" s="1">
        <v>0</v>
      </c>
      <c r="U414" s="1">
        <v>0</v>
      </c>
      <c r="V414" s="1">
        <v>0</v>
      </c>
      <c r="W414" s="1">
        <v>0</v>
      </c>
      <c r="X414" s="1">
        <v>0</v>
      </c>
      <c r="Y414" s="1">
        <v>0</v>
      </c>
    </row>
    <row r="415" spans="1:25" s="4" customFormat="1" ht="15" outlineLevel="2" x14ac:dyDescent="0.25">
      <c r="A415" s="39">
        <f t="shared" si="55"/>
        <v>31</v>
      </c>
      <c r="B415" s="97" t="s">
        <v>681</v>
      </c>
      <c r="C415" s="1">
        <f t="shared" si="54"/>
        <v>9116340.4800000004</v>
      </c>
      <c r="D415" s="1">
        <v>0</v>
      </c>
      <c r="E415" s="1">
        <v>0</v>
      </c>
      <c r="F415" s="1">
        <v>0</v>
      </c>
      <c r="G415" s="1">
        <v>0</v>
      </c>
      <c r="H415" s="1">
        <v>0</v>
      </c>
      <c r="I415" s="1">
        <v>0</v>
      </c>
      <c r="J415" s="74">
        <v>0</v>
      </c>
      <c r="K415" s="1">
        <v>0</v>
      </c>
      <c r="L415" s="1">
        <v>593.20000000000005</v>
      </c>
      <c r="M415" s="1">
        <f>'Форма 4'!F1770</f>
        <v>9116340.4800000004</v>
      </c>
      <c r="N415" s="1">
        <v>0</v>
      </c>
      <c r="O415" s="1">
        <v>0</v>
      </c>
      <c r="P415" s="1">
        <v>0</v>
      </c>
      <c r="Q415" s="1">
        <v>0</v>
      </c>
      <c r="R415" s="1">
        <v>0</v>
      </c>
      <c r="S415" s="1">
        <v>0</v>
      </c>
      <c r="T415" s="1">
        <v>0</v>
      </c>
      <c r="U415" s="1">
        <v>0</v>
      </c>
      <c r="V415" s="1">
        <v>0</v>
      </c>
      <c r="W415" s="1">
        <v>0</v>
      </c>
      <c r="X415" s="1">
        <v>0</v>
      </c>
      <c r="Y415" s="1">
        <v>0</v>
      </c>
    </row>
    <row r="416" spans="1:25" s="4" customFormat="1" ht="15" outlineLevel="2" x14ac:dyDescent="0.25">
      <c r="A416" s="39">
        <f t="shared" si="55"/>
        <v>32</v>
      </c>
      <c r="B416" s="97" t="s">
        <v>682</v>
      </c>
      <c r="C416" s="1">
        <f t="shared" si="54"/>
        <v>4080109.6</v>
      </c>
      <c r="D416" s="1">
        <f>'Форма 4'!F1774+'Форма 4'!F1775</f>
        <v>736000.4</v>
      </c>
      <c r="E416" s="1">
        <f>'Форма 4'!F1776+'Форма 4'!F1777</f>
        <v>1770846.6</v>
      </c>
      <c r="F416" s="1">
        <v>0</v>
      </c>
      <c r="G416" s="1">
        <f>'Форма 4'!F1778+'Форма 4'!F1779</f>
        <v>584107.69999999995</v>
      </c>
      <c r="H416" s="1">
        <f>'Форма 4'!F1780+'Форма 4'!F1781</f>
        <v>423570.7</v>
      </c>
      <c r="I416" s="1">
        <f>'Форма 4'!F1782+'Форма 4'!F1783</f>
        <v>565584.19999999995</v>
      </c>
      <c r="J416" s="74">
        <v>0</v>
      </c>
      <c r="K416" s="1">
        <v>0</v>
      </c>
      <c r="L416" s="1">
        <v>0</v>
      </c>
      <c r="M416" s="1">
        <v>0</v>
      </c>
      <c r="N416" s="1">
        <v>0</v>
      </c>
      <c r="O416" s="1">
        <v>0</v>
      </c>
      <c r="P416" s="1">
        <v>0</v>
      </c>
      <c r="Q416" s="1">
        <v>0</v>
      </c>
      <c r="R416" s="1">
        <v>0</v>
      </c>
      <c r="S416" s="1">
        <v>0</v>
      </c>
      <c r="T416" s="1">
        <v>0</v>
      </c>
      <c r="U416" s="1">
        <v>0</v>
      </c>
      <c r="V416" s="1">
        <v>0</v>
      </c>
      <c r="W416" s="1">
        <v>0</v>
      </c>
      <c r="X416" s="1">
        <v>0</v>
      </c>
      <c r="Y416" s="1">
        <v>0</v>
      </c>
    </row>
    <row r="417" spans="1:25" s="4" customFormat="1" ht="15" outlineLevel="2" x14ac:dyDescent="0.25">
      <c r="A417" s="39">
        <f t="shared" si="55"/>
        <v>33</v>
      </c>
      <c r="B417" s="97" t="s">
        <v>683</v>
      </c>
      <c r="C417" s="1">
        <f t="shared" si="54"/>
        <v>8746940.6999999993</v>
      </c>
      <c r="D417" s="1">
        <v>0</v>
      </c>
      <c r="E417" s="1">
        <v>0</v>
      </c>
      <c r="F417" s="1">
        <v>0</v>
      </c>
      <c r="G417" s="1">
        <v>0</v>
      </c>
      <c r="H417" s="1">
        <v>0</v>
      </c>
      <c r="I417" s="1">
        <v>0</v>
      </c>
      <c r="J417" s="74">
        <v>0</v>
      </c>
      <c r="K417" s="1">
        <v>0</v>
      </c>
      <c r="L417" s="1">
        <v>1140.0999999999999</v>
      </c>
      <c r="M417" s="1">
        <f>'Форма 4'!F1784</f>
        <v>8746940.6999999993</v>
      </c>
      <c r="N417" s="1">
        <v>0</v>
      </c>
      <c r="O417" s="1">
        <v>0</v>
      </c>
      <c r="P417" s="1">
        <v>0</v>
      </c>
      <c r="Q417" s="1">
        <v>0</v>
      </c>
      <c r="R417" s="1">
        <v>0</v>
      </c>
      <c r="S417" s="1">
        <v>0</v>
      </c>
      <c r="T417" s="1">
        <v>0</v>
      </c>
      <c r="U417" s="1">
        <v>0</v>
      </c>
      <c r="V417" s="1">
        <v>0</v>
      </c>
      <c r="W417" s="1">
        <v>0</v>
      </c>
      <c r="X417" s="1">
        <v>0</v>
      </c>
      <c r="Y417" s="1">
        <v>0</v>
      </c>
    </row>
    <row r="418" spans="1:25" s="4" customFormat="1" ht="15" outlineLevel="2" x14ac:dyDescent="0.25">
      <c r="A418" s="39">
        <f t="shared" si="55"/>
        <v>34</v>
      </c>
      <c r="B418" s="97" t="s">
        <v>831</v>
      </c>
      <c r="C418" s="1">
        <f t="shared" si="54"/>
        <v>5978083.2000000002</v>
      </c>
      <c r="D418" s="1">
        <v>0</v>
      </c>
      <c r="E418" s="1">
        <v>0</v>
      </c>
      <c r="F418" s="1">
        <v>0</v>
      </c>
      <c r="G418" s="1">
        <v>0</v>
      </c>
      <c r="H418" s="1">
        <v>0</v>
      </c>
      <c r="I418" s="1">
        <v>0</v>
      </c>
      <c r="J418" s="74">
        <v>0</v>
      </c>
      <c r="K418" s="1">
        <v>0</v>
      </c>
      <c r="L418" s="1">
        <v>594</v>
      </c>
      <c r="M418" s="1">
        <f>'Форма 4'!F1787</f>
        <v>5978083.2000000002</v>
      </c>
      <c r="N418" s="1">
        <v>0</v>
      </c>
      <c r="O418" s="1">
        <v>0</v>
      </c>
      <c r="P418" s="1">
        <v>0</v>
      </c>
      <c r="Q418" s="1">
        <v>0</v>
      </c>
      <c r="R418" s="1">
        <v>0</v>
      </c>
      <c r="S418" s="1">
        <v>0</v>
      </c>
      <c r="T418" s="1">
        <v>0</v>
      </c>
      <c r="U418" s="1">
        <v>0</v>
      </c>
      <c r="V418" s="1">
        <v>0</v>
      </c>
      <c r="W418" s="1">
        <v>0</v>
      </c>
      <c r="X418" s="1">
        <v>0</v>
      </c>
      <c r="Y418" s="1">
        <v>0</v>
      </c>
    </row>
    <row r="419" spans="1:25" s="4" customFormat="1" ht="15" customHeight="1" outlineLevel="1" x14ac:dyDescent="0.25">
      <c r="A419" s="198" t="s">
        <v>33</v>
      </c>
      <c r="B419" s="198"/>
      <c r="C419" s="1">
        <f>SUM(C420:C439)</f>
        <v>190366679.5</v>
      </c>
      <c r="D419" s="1">
        <f t="shared" ref="D419:Y419" si="56">SUM(D420:D439)</f>
        <v>0</v>
      </c>
      <c r="E419" s="1">
        <f t="shared" si="56"/>
        <v>0</v>
      </c>
      <c r="F419" s="1">
        <f t="shared" si="56"/>
        <v>0</v>
      </c>
      <c r="G419" s="1">
        <f t="shared" si="56"/>
        <v>0</v>
      </c>
      <c r="H419" s="1">
        <f t="shared" si="56"/>
        <v>0</v>
      </c>
      <c r="I419" s="1">
        <f t="shared" si="56"/>
        <v>0</v>
      </c>
      <c r="J419" s="74">
        <f t="shared" si="56"/>
        <v>37</v>
      </c>
      <c r="K419" s="1">
        <f t="shared" si="56"/>
        <v>64672004</v>
      </c>
      <c r="L419" s="1">
        <f t="shared" si="56"/>
        <v>11032.9</v>
      </c>
      <c r="M419" s="1">
        <f t="shared" si="56"/>
        <v>113436239.7</v>
      </c>
      <c r="N419" s="1">
        <f t="shared" si="56"/>
        <v>0</v>
      </c>
      <c r="O419" s="1">
        <f t="shared" si="56"/>
        <v>0</v>
      </c>
      <c r="P419" s="1">
        <f t="shared" si="56"/>
        <v>0</v>
      </c>
      <c r="Q419" s="1">
        <f t="shared" si="56"/>
        <v>0</v>
      </c>
      <c r="R419" s="1">
        <f t="shared" si="56"/>
        <v>0</v>
      </c>
      <c r="S419" s="1">
        <f t="shared" si="56"/>
        <v>0</v>
      </c>
      <c r="T419" s="1">
        <f t="shared" si="56"/>
        <v>0</v>
      </c>
      <c r="U419" s="1">
        <f t="shared" si="56"/>
        <v>0</v>
      </c>
      <c r="V419" s="1">
        <f t="shared" si="56"/>
        <v>800</v>
      </c>
      <c r="W419" s="1">
        <f t="shared" si="56"/>
        <v>12258435.800000001</v>
      </c>
      <c r="X419" s="1">
        <f t="shared" si="56"/>
        <v>0</v>
      </c>
      <c r="Y419" s="1">
        <f t="shared" si="56"/>
        <v>0</v>
      </c>
    </row>
    <row r="420" spans="1:25" s="4" customFormat="1" ht="15" outlineLevel="2" x14ac:dyDescent="0.25">
      <c r="A420" s="39">
        <f>A418+1</f>
        <v>35</v>
      </c>
      <c r="B420" s="97" t="s">
        <v>721</v>
      </c>
      <c r="C420" s="1">
        <f>D420+E420+F420+G420+H420+I420+K420+M420+O420+Q420+S420+U420+W420+X420+Y420</f>
        <v>1747892</v>
      </c>
      <c r="D420" s="1">
        <v>0</v>
      </c>
      <c r="E420" s="1">
        <v>0</v>
      </c>
      <c r="F420" s="1">
        <v>0</v>
      </c>
      <c r="G420" s="1">
        <v>0</v>
      </c>
      <c r="H420" s="1">
        <v>0</v>
      </c>
      <c r="I420" s="1">
        <v>0</v>
      </c>
      <c r="J420" s="74">
        <v>1</v>
      </c>
      <c r="K420" s="1">
        <f>'Форма 4'!F1790</f>
        <v>1747892</v>
      </c>
      <c r="L420" s="1">
        <v>0</v>
      </c>
      <c r="M420" s="1">
        <v>0</v>
      </c>
      <c r="N420" s="1">
        <v>0</v>
      </c>
      <c r="O420" s="1">
        <v>0</v>
      </c>
      <c r="P420" s="1">
        <v>0</v>
      </c>
      <c r="Q420" s="1">
        <v>0</v>
      </c>
      <c r="R420" s="1">
        <v>0</v>
      </c>
      <c r="S420" s="1">
        <v>0</v>
      </c>
      <c r="T420" s="1">
        <v>0</v>
      </c>
      <c r="U420" s="1">
        <v>0</v>
      </c>
      <c r="V420" s="1">
        <v>0</v>
      </c>
      <c r="W420" s="1">
        <v>0</v>
      </c>
      <c r="X420" s="1">
        <v>0</v>
      </c>
      <c r="Y420" s="1">
        <v>0</v>
      </c>
    </row>
    <row r="421" spans="1:25" s="4" customFormat="1" ht="15" outlineLevel="2" x14ac:dyDescent="0.25">
      <c r="A421" s="39">
        <f t="shared" ref="A421:A439" si="57">A420+1</f>
        <v>36</v>
      </c>
      <c r="B421" s="97" t="s">
        <v>722</v>
      </c>
      <c r="C421" s="1">
        <f>D421+E421+F421+G421+H421+I421+K421+M421+O421+Q421+S421+U421+W421+X421+Y421</f>
        <v>6991568</v>
      </c>
      <c r="D421" s="1">
        <v>0</v>
      </c>
      <c r="E421" s="1">
        <v>0</v>
      </c>
      <c r="F421" s="1">
        <v>0</v>
      </c>
      <c r="G421" s="1">
        <v>0</v>
      </c>
      <c r="H421" s="1">
        <v>0</v>
      </c>
      <c r="I421" s="1">
        <v>0</v>
      </c>
      <c r="J421" s="74">
        <v>4</v>
      </c>
      <c r="K421" s="1">
        <f>'Форма 4'!F1794</f>
        <v>6991568</v>
      </c>
      <c r="L421" s="1">
        <v>0</v>
      </c>
      <c r="M421" s="1">
        <v>0</v>
      </c>
      <c r="N421" s="1">
        <v>0</v>
      </c>
      <c r="O421" s="1">
        <v>0</v>
      </c>
      <c r="P421" s="1">
        <v>0</v>
      </c>
      <c r="Q421" s="1">
        <v>0</v>
      </c>
      <c r="R421" s="1">
        <v>0</v>
      </c>
      <c r="S421" s="1">
        <v>0</v>
      </c>
      <c r="T421" s="1">
        <v>0</v>
      </c>
      <c r="U421" s="1">
        <v>0</v>
      </c>
      <c r="V421" s="1">
        <v>0</v>
      </c>
      <c r="W421" s="1">
        <v>0</v>
      </c>
      <c r="X421" s="1">
        <v>0</v>
      </c>
      <c r="Y421" s="1">
        <v>0</v>
      </c>
    </row>
    <row r="422" spans="1:25" s="4" customFormat="1" ht="15" outlineLevel="2" x14ac:dyDescent="0.25">
      <c r="A422" s="39">
        <f t="shared" si="57"/>
        <v>37</v>
      </c>
      <c r="B422" s="97" t="s">
        <v>684</v>
      </c>
      <c r="C422" s="1">
        <f t="shared" ref="C422:C438" si="58">D422+E422+F422+G422+H422+I422+K422+M422+O422+Q422+S422+U422+W422+X422+Y422</f>
        <v>8943836.75</v>
      </c>
      <c r="D422" s="1">
        <v>0</v>
      </c>
      <c r="E422" s="1">
        <v>0</v>
      </c>
      <c r="F422" s="1">
        <v>0</v>
      </c>
      <c r="G422" s="1">
        <v>0</v>
      </c>
      <c r="H422" s="1">
        <v>0</v>
      </c>
      <c r="I422" s="1">
        <v>0</v>
      </c>
      <c r="J422" s="74">
        <v>0</v>
      </c>
      <c r="K422" s="1">
        <v>0</v>
      </c>
      <c r="L422" s="1">
        <v>1022</v>
      </c>
      <c r="M422" s="1">
        <f>'Форма 4'!F1807</f>
        <v>8943836.75</v>
      </c>
      <c r="N422" s="1">
        <v>0</v>
      </c>
      <c r="O422" s="1">
        <v>0</v>
      </c>
      <c r="P422" s="1">
        <v>0</v>
      </c>
      <c r="Q422" s="1">
        <v>0</v>
      </c>
      <c r="R422" s="1">
        <v>0</v>
      </c>
      <c r="S422" s="1">
        <v>0</v>
      </c>
      <c r="T422" s="1">
        <v>0</v>
      </c>
      <c r="U422" s="1">
        <v>0</v>
      </c>
      <c r="V422" s="1">
        <v>0</v>
      </c>
      <c r="W422" s="1">
        <v>0</v>
      </c>
      <c r="X422" s="1">
        <v>0</v>
      </c>
      <c r="Y422" s="1">
        <v>0</v>
      </c>
    </row>
    <row r="423" spans="1:25" s="4" customFormat="1" ht="15" outlineLevel="2" x14ac:dyDescent="0.25">
      <c r="A423" s="39">
        <f t="shared" si="57"/>
        <v>38</v>
      </c>
      <c r="B423" s="97" t="s">
        <v>830</v>
      </c>
      <c r="C423" s="1">
        <f t="shared" si="58"/>
        <v>4309065.0999999996</v>
      </c>
      <c r="D423" s="1">
        <v>0</v>
      </c>
      <c r="E423" s="1">
        <v>0</v>
      </c>
      <c r="F423" s="1">
        <v>0</v>
      </c>
      <c r="G423" s="1">
        <v>0</v>
      </c>
      <c r="H423" s="1">
        <v>0</v>
      </c>
      <c r="I423" s="1">
        <v>0</v>
      </c>
      <c r="J423" s="74">
        <v>0</v>
      </c>
      <c r="K423" s="1">
        <v>0</v>
      </c>
      <c r="L423" s="1">
        <v>584.20000000000005</v>
      </c>
      <c r="M423" s="1">
        <f>'Форма 4'!F1810</f>
        <v>4309065.0999999996</v>
      </c>
      <c r="N423" s="1">
        <v>0</v>
      </c>
      <c r="O423" s="1">
        <v>0</v>
      </c>
      <c r="P423" s="1">
        <v>0</v>
      </c>
      <c r="Q423" s="1">
        <v>0</v>
      </c>
      <c r="R423" s="1">
        <v>0</v>
      </c>
      <c r="S423" s="1">
        <v>0</v>
      </c>
      <c r="T423" s="1">
        <v>0</v>
      </c>
      <c r="U423" s="1">
        <v>0</v>
      </c>
      <c r="V423" s="1">
        <v>0</v>
      </c>
      <c r="W423" s="1">
        <v>0</v>
      </c>
      <c r="X423" s="1">
        <v>0</v>
      </c>
      <c r="Y423" s="1">
        <v>0</v>
      </c>
    </row>
    <row r="424" spans="1:25" s="4" customFormat="1" ht="15" outlineLevel="2" x14ac:dyDescent="0.25">
      <c r="A424" s="39">
        <f t="shared" si="57"/>
        <v>39</v>
      </c>
      <c r="B424" s="97" t="s">
        <v>723</v>
      </c>
      <c r="C424" s="1">
        <f t="shared" si="58"/>
        <v>10487352</v>
      </c>
      <c r="D424" s="1">
        <v>0</v>
      </c>
      <c r="E424" s="1">
        <v>0</v>
      </c>
      <c r="F424" s="1">
        <v>0</v>
      </c>
      <c r="G424" s="1">
        <v>0</v>
      </c>
      <c r="H424" s="1">
        <v>0</v>
      </c>
      <c r="I424" s="1">
        <v>0</v>
      </c>
      <c r="J424" s="74">
        <v>6</v>
      </c>
      <c r="K424" s="1">
        <f>'Форма 4'!F1813</f>
        <v>10487352</v>
      </c>
      <c r="L424" s="1">
        <v>0</v>
      </c>
      <c r="M424" s="1">
        <v>0</v>
      </c>
      <c r="N424" s="1">
        <v>0</v>
      </c>
      <c r="O424" s="1">
        <v>0</v>
      </c>
      <c r="P424" s="1">
        <v>0</v>
      </c>
      <c r="Q424" s="1">
        <v>0</v>
      </c>
      <c r="R424" s="1">
        <v>0</v>
      </c>
      <c r="S424" s="1">
        <v>0</v>
      </c>
      <c r="T424" s="1">
        <v>0</v>
      </c>
      <c r="U424" s="1">
        <v>0</v>
      </c>
      <c r="V424" s="1">
        <v>0</v>
      </c>
      <c r="W424" s="1">
        <v>0</v>
      </c>
      <c r="X424" s="1">
        <v>0</v>
      </c>
      <c r="Y424" s="1">
        <v>0</v>
      </c>
    </row>
    <row r="425" spans="1:25" s="4" customFormat="1" ht="15" outlineLevel="2" x14ac:dyDescent="0.25">
      <c r="A425" s="39">
        <f t="shared" si="57"/>
        <v>40</v>
      </c>
      <c r="B425" s="97" t="s">
        <v>724</v>
      </c>
      <c r="C425" s="1">
        <f t="shared" si="58"/>
        <v>8739460</v>
      </c>
      <c r="D425" s="1">
        <v>0</v>
      </c>
      <c r="E425" s="1">
        <v>0</v>
      </c>
      <c r="F425" s="1">
        <v>0</v>
      </c>
      <c r="G425" s="1">
        <v>0</v>
      </c>
      <c r="H425" s="1">
        <v>0</v>
      </c>
      <c r="I425" s="1">
        <v>0</v>
      </c>
      <c r="J425" s="74">
        <v>5</v>
      </c>
      <c r="K425" s="1">
        <f>'Форма 4'!F1832</f>
        <v>8739460</v>
      </c>
      <c r="L425" s="1">
        <v>0</v>
      </c>
      <c r="M425" s="1">
        <v>0</v>
      </c>
      <c r="N425" s="1">
        <v>0</v>
      </c>
      <c r="O425" s="1">
        <v>0</v>
      </c>
      <c r="P425" s="1">
        <v>0</v>
      </c>
      <c r="Q425" s="1">
        <v>0</v>
      </c>
      <c r="R425" s="1">
        <v>0</v>
      </c>
      <c r="S425" s="1">
        <v>0</v>
      </c>
      <c r="T425" s="1">
        <v>0</v>
      </c>
      <c r="U425" s="1">
        <v>0</v>
      </c>
      <c r="V425" s="1">
        <v>0</v>
      </c>
      <c r="W425" s="1">
        <v>0</v>
      </c>
      <c r="X425" s="1">
        <v>0</v>
      </c>
      <c r="Y425" s="1">
        <v>0</v>
      </c>
    </row>
    <row r="426" spans="1:25" s="4" customFormat="1" ht="15" outlineLevel="2" x14ac:dyDescent="0.25">
      <c r="A426" s="39">
        <f t="shared" si="57"/>
        <v>41</v>
      </c>
      <c r="B426" s="97" t="s">
        <v>725</v>
      </c>
      <c r="C426" s="1">
        <f t="shared" si="58"/>
        <v>15731028</v>
      </c>
      <c r="D426" s="1">
        <v>0</v>
      </c>
      <c r="E426" s="1">
        <v>0</v>
      </c>
      <c r="F426" s="1">
        <v>0</v>
      </c>
      <c r="G426" s="1">
        <v>0</v>
      </c>
      <c r="H426" s="1">
        <v>0</v>
      </c>
      <c r="I426" s="1">
        <v>0</v>
      </c>
      <c r="J426" s="74">
        <v>9</v>
      </c>
      <c r="K426" s="1">
        <f>'Форма 4'!F1848</f>
        <v>15731028</v>
      </c>
      <c r="L426" s="1">
        <v>0</v>
      </c>
      <c r="M426" s="1">
        <v>0</v>
      </c>
      <c r="N426" s="1">
        <v>0</v>
      </c>
      <c r="O426" s="1">
        <v>0</v>
      </c>
      <c r="P426" s="1">
        <v>0</v>
      </c>
      <c r="Q426" s="1">
        <v>0</v>
      </c>
      <c r="R426" s="1">
        <v>0</v>
      </c>
      <c r="S426" s="1">
        <v>0</v>
      </c>
      <c r="T426" s="1">
        <v>0</v>
      </c>
      <c r="U426" s="1">
        <v>0</v>
      </c>
      <c r="V426" s="1">
        <v>0</v>
      </c>
      <c r="W426" s="1">
        <v>0</v>
      </c>
      <c r="X426" s="1">
        <v>0</v>
      </c>
      <c r="Y426" s="1">
        <v>0</v>
      </c>
    </row>
    <row r="427" spans="1:25" s="4" customFormat="1" ht="15" outlineLevel="2" x14ac:dyDescent="0.25">
      <c r="A427" s="39">
        <f t="shared" si="57"/>
        <v>42</v>
      </c>
      <c r="B427" s="97" t="s">
        <v>726</v>
      </c>
      <c r="C427" s="1">
        <f t="shared" si="58"/>
        <v>8739460</v>
      </c>
      <c r="D427" s="1">
        <v>0</v>
      </c>
      <c r="E427" s="1">
        <v>0</v>
      </c>
      <c r="F427" s="1">
        <v>0</v>
      </c>
      <c r="G427" s="1">
        <v>0</v>
      </c>
      <c r="H427" s="1">
        <v>0</v>
      </c>
      <c r="I427" s="1">
        <v>0</v>
      </c>
      <c r="J427" s="74">
        <v>5</v>
      </c>
      <c r="K427" s="1">
        <f>'Форма 4'!F1876</f>
        <v>8739460</v>
      </c>
      <c r="L427" s="1">
        <v>0</v>
      </c>
      <c r="M427" s="1">
        <v>0</v>
      </c>
      <c r="N427" s="1">
        <v>0</v>
      </c>
      <c r="O427" s="1">
        <v>0</v>
      </c>
      <c r="P427" s="1">
        <v>0</v>
      </c>
      <c r="Q427" s="1">
        <v>0</v>
      </c>
      <c r="R427" s="1">
        <v>0</v>
      </c>
      <c r="S427" s="1">
        <v>0</v>
      </c>
      <c r="T427" s="1">
        <v>0</v>
      </c>
      <c r="U427" s="1">
        <v>0</v>
      </c>
      <c r="V427" s="1">
        <v>0</v>
      </c>
      <c r="W427" s="1">
        <v>0</v>
      </c>
      <c r="X427" s="1">
        <v>0</v>
      </c>
      <c r="Y427" s="1">
        <v>0</v>
      </c>
    </row>
    <row r="428" spans="1:25" s="4" customFormat="1" ht="15" outlineLevel="2" x14ac:dyDescent="0.25">
      <c r="A428" s="39">
        <f t="shared" si="57"/>
        <v>43</v>
      </c>
      <c r="B428" s="97" t="s">
        <v>727</v>
      </c>
      <c r="C428" s="1">
        <f t="shared" si="58"/>
        <v>5243676</v>
      </c>
      <c r="D428" s="1">
        <v>0</v>
      </c>
      <c r="E428" s="1">
        <v>0</v>
      </c>
      <c r="F428" s="1">
        <v>0</v>
      </c>
      <c r="G428" s="1">
        <v>0</v>
      </c>
      <c r="H428" s="1">
        <v>0</v>
      </c>
      <c r="I428" s="1">
        <v>0</v>
      </c>
      <c r="J428" s="74">
        <v>3</v>
      </c>
      <c r="K428" s="1">
        <f>'Форма 4'!F1892</f>
        <v>5243676</v>
      </c>
      <c r="L428" s="1">
        <v>0</v>
      </c>
      <c r="M428" s="1">
        <v>0</v>
      </c>
      <c r="N428" s="1">
        <v>0</v>
      </c>
      <c r="O428" s="1">
        <v>0</v>
      </c>
      <c r="P428" s="1">
        <v>0</v>
      </c>
      <c r="Q428" s="1">
        <v>0</v>
      </c>
      <c r="R428" s="1">
        <v>0</v>
      </c>
      <c r="S428" s="1">
        <v>0</v>
      </c>
      <c r="T428" s="1">
        <v>0</v>
      </c>
      <c r="U428" s="1">
        <v>0</v>
      </c>
      <c r="V428" s="1">
        <v>0</v>
      </c>
      <c r="W428" s="1">
        <v>0</v>
      </c>
      <c r="X428" s="1">
        <v>0</v>
      </c>
      <c r="Y428" s="1">
        <v>0</v>
      </c>
    </row>
    <row r="429" spans="1:25" s="4" customFormat="1" ht="15" outlineLevel="2" x14ac:dyDescent="0.25">
      <c r="A429" s="39">
        <f t="shared" si="57"/>
        <v>44</v>
      </c>
      <c r="B429" s="97" t="s">
        <v>687</v>
      </c>
      <c r="C429" s="1">
        <f t="shared" si="58"/>
        <v>8139549.6500000004</v>
      </c>
      <c r="D429" s="1">
        <v>0</v>
      </c>
      <c r="E429" s="1">
        <v>0</v>
      </c>
      <c r="F429" s="1">
        <v>0</v>
      </c>
      <c r="G429" s="1">
        <v>0</v>
      </c>
      <c r="H429" s="1">
        <v>0</v>
      </c>
      <c r="I429" s="1">
        <v>0</v>
      </c>
      <c r="J429" s="74">
        <v>0</v>
      </c>
      <c r="K429" s="1">
        <v>0</v>
      </c>
      <c r="L429" s="1">
        <v>737</v>
      </c>
      <c r="M429" s="1">
        <f>'Форма 4'!F1902</f>
        <v>8139549.6500000004</v>
      </c>
      <c r="N429" s="1">
        <v>0</v>
      </c>
      <c r="O429" s="1">
        <v>0</v>
      </c>
      <c r="P429" s="1">
        <v>0</v>
      </c>
      <c r="Q429" s="1">
        <v>0</v>
      </c>
      <c r="R429" s="1">
        <v>0</v>
      </c>
      <c r="S429" s="1">
        <v>0</v>
      </c>
      <c r="T429" s="1">
        <v>0</v>
      </c>
      <c r="U429" s="1">
        <v>0</v>
      </c>
      <c r="V429" s="1">
        <v>0</v>
      </c>
      <c r="W429" s="1">
        <v>0</v>
      </c>
      <c r="X429" s="1">
        <v>0</v>
      </c>
      <c r="Y429" s="1">
        <v>0</v>
      </c>
    </row>
    <row r="430" spans="1:25" s="4" customFormat="1" ht="15" outlineLevel="2" x14ac:dyDescent="0.25">
      <c r="A430" s="39">
        <f t="shared" si="57"/>
        <v>45</v>
      </c>
      <c r="B430" s="97" t="s">
        <v>689</v>
      </c>
      <c r="C430" s="1">
        <f t="shared" si="58"/>
        <v>10057976.800000001</v>
      </c>
      <c r="D430" s="1">
        <v>0</v>
      </c>
      <c r="E430" s="1">
        <v>0</v>
      </c>
      <c r="F430" s="1">
        <v>0</v>
      </c>
      <c r="G430" s="1">
        <v>0</v>
      </c>
      <c r="H430" s="1">
        <v>0</v>
      </c>
      <c r="I430" s="1">
        <v>0</v>
      </c>
      <c r="J430" s="74">
        <v>0</v>
      </c>
      <c r="K430" s="1">
        <v>0</v>
      </c>
      <c r="L430" s="1">
        <v>864</v>
      </c>
      <c r="M430" s="1">
        <f>'Форма 4'!F1905</f>
        <v>10057976.800000001</v>
      </c>
      <c r="N430" s="1">
        <v>0</v>
      </c>
      <c r="O430" s="1">
        <v>0</v>
      </c>
      <c r="P430" s="1">
        <v>0</v>
      </c>
      <c r="Q430" s="1">
        <v>0</v>
      </c>
      <c r="R430" s="1">
        <v>0</v>
      </c>
      <c r="S430" s="1">
        <v>0</v>
      </c>
      <c r="T430" s="1">
        <v>0</v>
      </c>
      <c r="U430" s="1">
        <v>0</v>
      </c>
      <c r="V430" s="1">
        <v>0</v>
      </c>
      <c r="W430" s="1">
        <v>0</v>
      </c>
      <c r="X430" s="1">
        <v>0</v>
      </c>
      <c r="Y430" s="1">
        <v>0</v>
      </c>
    </row>
    <row r="431" spans="1:25" s="4" customFormat="1" ht="15" outlineLevel="2" x14ac:dyDescent="0.25">
      <c r="A431" s="39">
        <f t="shared" si="57"/>
        <v>46</v>
      </c>
      <c r="B431" s="97" t="s">
        <v>690</v>
      </c>
      <c r="C431" s="1">
        <f t="shared" si="58"/>
        <v>10017776.6</v>
      </c>
      <c r="D431" s="1">
        <v>0</v>
      </c>
      <c r="E431" s="1">
        <v>0</v>
      </c>
      <c r="F431" s="1">
        <v>0</v>
      </c>
      <c r="G431" s="1">
        <v>0</v>
      </c>
      <c r="H431" s="1">
        <v>0</v>
      </c>
      <c r="I431" s="1">
        <v>0</v>
      </c>
      <c r="J431" s="74">
        <v>0</v>
      </c>
      <c r="K431" s="1">
        <v>0</v>
      </c>
      <c r="L431" s="1">
        <v>880.6</v>
      </c>
      <c r="M431" s="1">
        <f>'Форма 4'!F1908</f>
        <v>10017776.6</v>
      </c>
      <c r="N431" s="1">
        <v>0</v>
      </c>
      <c r="O431" s="1">
        <v>0</v>
      </c>
      <c r="P431" s="1">
        <v>0</v>
      </c>
      <c r="Q431" s="1">
        <v>0</v>
      </c>
      <c r="R431" s="1">
        <v>0</v>
      </c>
      <c r="S431" s="1">
        <v>0</v>
      </c>
      <c r="T431" s="1">
        <v>0</v>
      </c>
      <c r="U431" s="1">
        <v>0</v>
      </c>
      <c r="V431" s="1">
        <v>0</v>
      </c>
      <c r="W431" s="1">
        <v>0</v>
      </c>
      <c r="X431" s="1">
        <v>0</v>
      </c>
      <c r="Y431" s="1">
        <v>0</v>
      </c>
    </row>
    <row r="432" spans="1:25" s="4" customFormat="1" ht="15" outlineLevel="2" x14ac:dyDescent="0.25">
      <c r="A432" s="39">
        <f t="shared" si="57"/>
        <v>47</v>
      </c>
      <c r="B432" s="97" t="s">
        <v>691</v>
      </c>
      <c r="C432" s="1">
        <f t="shared" si="58"/>
        <v>12258435.800000001</v>
      </c>
      <c r="D432" s="1">
        <v>0</v>
      </c>
      <c r="E432" s="1">
        <v>0</v>
      </c>
      <c r="F432" s="1">
        <v>0</v>
      </c>
      <c r="G432" s="1">
        <v>0</v>
      </c>
      <c r="H432" s="1">
        <v>0</v>
      </c>
      <c r="I432" s="1">
        <v>0</v>
      </c>
      <c r="J432" s="74">
        <v>0</v>
      </c>
      <c r="K432" s="1">
        <v>0</v>
      </c>
      <c r="L432" s="1">
        <v>0</v>
      </c>
      <c r="M432" s="1">
        <v>0</v>
      </c>
      <c r="N432" s="1">
        <v>0</v>
      </c>
      <c r="O432" s="1">
        <v>0</v>
      </c>
      <c r="P432" s="1">
        <v>0</v>
      </c>
      <c r="Q432" s="1">
        <v>0</v>
      </c>
      <c r="R432" s="1">
        <v>0</v>
      </c>
      <c r="S432" s="1">
        <v>0</v>
      </c>
      <c r="T432" s="1">
        <v>0</v>
      </c>
      <c r="U432" s="1">
        <v>0</v>
      </c>
      <c r="V432" s="1">
        <v>800</v>
      </c>
      <c r="W432" s="1">
        <f>'Форма 4'!F1911</f>
        <v>12258435.800000001</v>
      </c>
      <c r="X432" s="1">
        <v>0</v>
      </c>
      <c r="Y432" s="1">
        <v>0</v>
      </c>
    </row>
    <row r="433" spans="1:25" s="4" customFormat="1" ht="15" outlineLevel="2" x14ac:dyDescent="0.25">
      <c r="A433" s="39">
        <f t="shared" si="57"/>
        <v>48</v>
      </c>
      <c r="B433" s="97" t="s">
        <v>692</v>
      </c>
      <c r="C433" s="1">
        <f t="shared" si="58"/>
        <v>4548336</v>
      </c>
      <c r="D433" s="1">
        <v>0</v>
      </c>
      <c r="E433" s="1">
        <v>0</v>
      </c>
      <c r="F433" s="1">
        <v>0</v>
      </c>
      <c r="G433" s="1">
        <v>0</v>
      </c>
      <c r="H433" s="1">
        <v>0</v>
      </c>
      <c r="I433" s="1">
        <v>0</v>
      </c>
      <c r="J433" s="74">
        <v>0</v>
      </c>
      <c r="K433" s="1">
        <v>0</v>
      </c>
      <c r="L433" s="1">
        <v>668</v>
      </c>
      <c r="M433" s="1">
        <f>'Форма 4'!F1914</f>
        <v>4548336</v>
      </c>
      <c r="N433" s="1">
        <v>0</v>
      </c>
      <c r="O433" s="1">
        <v>0</v>
      </c>
      <c r="P433" s="1">
        <v>0</v>
      </c>
      <c r="Q433" s="1">
        <v>0</v>
      </c>
      <c r="R433" s="1">
        <v>0</v>
      </c>
      <c r="S433" s="1">
        <v>0</v>
      </c>
      <c r="T433" s="1">
        <v>0</v>
      </c>
      <c r="U433" s="1">
        <v>0</v>
      </c>
      <c r="V433" s="1">
        <v>0</v>
      </c>
      <c r="W433" s="1">
        <v>0</v>
      </c>
      <c r="X433" s="1">
        <v>0</v>
      </c>
      <c r="Y433" s="1">
        <v>0</v>
      </c>
    </row>
    <row r="434" spans="1:25" s="4" customFormat="1" ht="15" outlineLevel="2" x14ac:dyDescent="0.25">
      <c r="A434" s="39">
        <f t="shared" si="57"/>
        <v>49</v>
      </c>
      <c r="B434" s="97" t="s">
        <v>694</v>
      </c>
      <c r="C434" s="1">
        <f t="shared" si="58"/>
        <v>20015170</v>
      </c>
      <c r="D434" s="1">
        <v>0</v>
      </c>
      <c r="E434" s="1">
        <v>0</v>
      </c>
      <c r="F434" s="1">
        <v>0</v>
      </c>
      <c r="G434" s="1">
        <v>0</v>
      </c>
      <c r="H434" s="1">
        <v>0</v>
      </c>
      <c r="I434" s="1">
        <v>0</v>
      </c>
      <c r="J434" s="74">
        <v>0</v>
      </c>
      <c r="K434" s="1">
        <v>0</v>
      </c>
      <c r="L434" s="1">
        <v>1770</v>
      </c>
      <c r="M434" s="1">
        <f>'Форма 4'!F1917</f>
        <v>20015170</v>
      </c>
      <c r="N434" s="1">
        <v>0</v>
      </c>
      <c r="O434" s="1">
        <v>0</v>
      </c>
      <c r="P434" s="1">
        <v>0</v>
      </c>
      <c r="Q434" s="1">
        <v>0</v>
      </c>
      <c r="R434" s="1">
        <v>0</v>
      </c>
      <c r="S434" s="1">
        <v>0</v>
      </c>
      <c r="T434" s="1">
        <v>0</v>
      </c>
      <c r="U434" s="1">
        <v>0</v>
      </c>
      <c r="V434" s="1">
        <v>0</v>
      </c>
      <c r="W434" s="1">
        <v>0</v>
      </c>
      <c r="X434" s="1">
        <v>0</v>
      </c>
      <c r="Y434" s="1">
        <v>0</v>
      </c>
    </row>
    <row r="435" spans="1:25" s="4" customFormat="1" ht="15" outlineLevel="2" x14ac:dyDescent="0.25">
      <c r="A435" s="39">
        <f t="shared" si="57"/>
        <v>50</v>
      </c>
      <c r="B435" s="97" t="s">
        <v>695</v>
      </c>
      <c r="C435" s="1">
        <f t="shared" si="58"/>
        <v>8024186.4000000004</v>
      </c>
      <c r="D435" s="1">
        <v>0</v>
      </c>
      <c r="E435" s="1">
        <v>0</v>
      </c>
      <c r="F435" s="1">
        <v>0</v>
      </c>
      <c r="G435" s="1">
        <v>0</v>
      </c>
      <c r="H435" s="1">
        <v>0</v>
      </c>
      <c r="I435" s="1">
        <v>0</v>
      </c>
      <c r="J435" s="74">
        <v>0</v>
      </c>
      <c r="K435" s="1">
        <v>0</v>
      </c>
      <c r="L435" s="1">
        <v>718.3</v>
      </c>
      <c r="M435" s="1">
        <f>'Форма 4'!F1920</f>
        <v>8024186.4000000004</v>
      </c>
      <c r="N435" s="1">
        <v>0</v>
      </c>
      <c r="O435" s="1">
        <v>0</v>
      </c>
      <c r="P435" s="1">
        <v>0</v>
      </c>
      <c r="Q435" s="1">
        <v>0</v>
      </c>
      <c r="R435" s="1">
        <v>0</v>
      </c>
      <c r="S435" s="1">
        <v>0</v>
      </c>
      <c r="T435" s="1">
        <v>0</v>
      </c>
      <c r="U435" s="1">
        <v>0</v>
      </c>
      <c r="V435" s="1">
        <v>0</v>
      </c>
      <c r="W435" s="1">
        <v>0</v>
      </c>
      <c r="X435" s="1">
        <v>0</v>
      </c>
      <c r="Y435" s="1">
        <v>0</v>
      </c>
    </row>
    <row r="436" spans="1:25" s="4" customFormat="1" ht="15" outlineLevel="2" x14ac:dyDescent="0.25">
      <c r="A436" s="39">
        <f t="shared" si="57"/>
        <v>51</v>
      </c>
      <c r="B436" s="97" t="s">
        <v>696</v>
      </c>
      <c r="C436" s="1">
        <f t="shared" si="58"/>
        <v>10050616.199999999</v>
      </c>
      <c r="D436" s="1">
        <v>0</v>
      </c>
      <c r="E436" s="1">
        <v>0</v>
      </c>
      <c r="F436" s="1">
        <v>0</v>
      </c>
      <c r="G436" s="1">
        <v>0</v>
      </c>
      <c r="H436" s="1">
        <v>0</v>
      </c>
      <c r="I436" s="1">
        <v>0</v>
      </c>
      <c r="J436" s="74">
        <v>0</v>
      </c>
      <c r="K436" s="1">
        <v>0</v>
      </c>
      <c r="L436" s="1">
        <v>899</v>
      </c>
      <c r="M436" s="1">
        <f>'Форма 4'!F1923</f>
        <v>10050616.199999999</v>
      </c>
      <c r="N436" s="1">
        <v>0</v>
      </c>
      <c r="O436" s="1">
        <v>0</v>
      </c>
      <c r="P436" s="1">
        <v>0</v>
      </c>
      <c r="Q436" s="1">
        <v>0</v>
      </c>
      <c r="R436" s="1">
        <v>0</v>
      </c>
      <c r="S436" s="1">
        <v>0</v>
      </c>
      <c r="T436" s="1">
        <v>0</v>
      </c>
      <c r="U436" s="1">
        <v>0</v>
      </c>
      <c r="V436" s="1">
        <v>0</v>
      </c>
      <c r="W436" s="1">
        <v>0</v>
      </c>
      <c r="X436" s="1">
        <v>0</v>
      </c>
      <c r="Y436" s="1">
        <v>0</v>
      </c>
    </row>
    <row r="437" spans="1:25" s="4" customFormat="1" ht="15" outlineLevel="2" x14ac:dyDescent="0.25">
      <c r="A437" s="39">
        <f t="shared" si="57"/>
        <v>52</v>
      </c>
      <c r="B437" s="97" t="s">
        <v>697</v>
      </c>
      <c r="C437" s="1">
        <f t="shared" si="58"/>
        <v>20265996.600000001</v>
      </c>
      <c r="D437" s="1">
        <v>0</v>
      </c>
      <c r="E437" s="1">
        <v>0</v>
      </c>
      <c r="F437" s="1">
        <v>0</v>
      </c>
      <c r="G437" s="1">
        <v>0</v>
      </c>
      <c r="H437" s="1">
        <v>0</v>
      </c>
      <c r="I437" s="1">
        <v>0</v>
      </c>
      <c r="J437" s="74">
        <v>0</v>
      </c>
      <c r="K437" s="1">
        <v>0</v>
      </c>
      <c r="L437" s="1">
        <v>1804</v>
      </c>
      <c r="M437" s="1">
        <f>'Форма 4'!F1926</f>
        <v>20265996.600000001</v>
      </c>
      <c r="N437" s="1">
        <v>0</v>
      </c>
      <c r="O437" s="1">
        <v>0</v>
      </c>
      <c r="P437" s="1">
        <v>0</v>
      </c>
      <c r="Q437" s="1">
        <v>0</v>
      </c>
      <c r="R437" s="1">
        <v>0</v>
      </c>
      <c r="S437" s="1">
        <v>0</v>
      </c>
      <c r="T437" s="1">
        <v>0</v>
      </c>
      <c r="U437" s="1">
        <v>0</v>
      </c>
      <c r="V437" s="1">
        <v>0</v>
      </c>
      <c r="W437" s="1">
        <v>0</v>
      </c>
      <c r="X437" s="1">
        <v>0</v>
      </c>
      <c r="Y437" s="1">
        <v>0</v>
      </c>
    </row>
    <row r="438" spans="1:25" s="4" customFormat="1" ht="15" outlineLevel="2" x14ac:dyDescent="0.25">
      <c r="A438" s="39">
        <f t="shared" si="57"/>
        <v>53</v>
      </c>
      <c r="B438" s="97" t="s">
        <v>700</v>
      </c>
      <c r="C438" s="1">
        <f t="shared" si="58"/>
        <v>9063729.5999999996</v>
      </c>
      <c r="D438" s="1">
        <v>0</v>
      </c>
      <c r="E438" s="1">
        <v>0</v>
      </c>
      <c r="F438" s="1">
        <v>0</v>
      </c>
      <c r="G438" s="1">
        <v>0</v>
      </c>
      <c r="H438" s="1">
        <v>0</v>
      </c>
      <c r="I438" s="1">
        <v>0</v>
      </c>
      <c r="J438" s="74">
        <v>0</v>
      </c>
      <c r="K438" s="1">
        <v>0</v>
      </c>
      <c r="L438" s="1">
        <v>1085.8</v>
      </c>
      <c r="M438" s="1">
        <f>'Форма 4'!F1929</f>
        <v>9063729.5999999996</v>
      </c>
      <c r="N438" s="1">
        <v>0</v>
      </c>
      <c r="O438" s="1">
        <v>0</v>
      </c>
      <c r="P438" s="1">
        <v>0</v>
      </c>
      <c r="Q438" s="1">
        <v>0</v>
      </c>
      <c r="R438" s="1">
        <v>0</v>
      </c>
      <c r="S438" s="1">
        <v>0</v>
      </c>
      <c r="T438" s="1">
        <v>0</v>
      </c>
      <c r="U438" s="1">
        <v>0</v>
      </c>
      <c r="V438" s="1">
        <v>0</v>
      </c>
      <c r="W438" s="1">
        <v>0</v>
      </c>
      <c r="X438" s="1">
        <v>0</v>
      </c>
      <c r="Y438" s="1">
        <v>0</v>
      </c>
    </row>
    <row r="439" spans="1:25" s="4" customFormat="1" ht="15" outlineLevel="2" x14ac:dyDescent="0.25">
      <c r="A439" s="39">
        <f t="shared" si="57"/>
        <v>54</v>
      </c>
      <c r="B439" s="97" t="s">
        <v>728</v>
      </c>
      <c r="C439" s="1">
        <f>D439+E439+F439+G439+H439+I439+K439+M439+O439+Q439+S439+U439+W439+X439+Y439</f>
        <v>6991568</v>
      </c>
      <c r="D439" s="1">
        <v>0</v>
      </c>
      <c r="E439" s="1">
        <v>0</v>
      </c>
      <c r="F439" s="1">
        <v>0</v>
      </c>
      <c r="G439" s="1">
        <v>0</v>
      </c>
      <c r="H439" s="1">
        <v>0</v>
      </c>
      <c r="I439" s="1">
        <v>0</v>
      </c>
      <c r="J439" s="74">
        <v>4</v>
      </c>
      <c r="K439" s="1">
        <f>'Форма 4'!F1932</f>
        <v>6991568</v>
      </c>
      <c r="L439" s="1">
        <v>0</v>
      </c>
      <c r="M439" s="1">
        <v>0</v>
      </c>
      <c r="N439" s="1">
        <v>0</v>
      </c>
      <c r="O439" s="1">
        <v>0</v>
      </c>
      <c r="P439" s="1">
        <v>0</v>
      </c>
      <c r="Q439" s="1">
        <v>0</v>
      </c>
      <c r="R439" s="1">
        <v>0</v>
      </c>
      <c r="S439" s="1">
        <v>0</v>
      </c>
      <c r="T439" s="1">
        <v>0</v>
      </c>
      <c r="U439" s="1">
        <v>0</v>
      </c>
      <c r="V439" s="1">
        <v>0</v>
      </c>
      <c r="W439" s="1">
        <v>0</v>
      </c>
      <c r="X439" s="1">
        <v>0</v>
      </c>
      <c r="Y439" s="1">
        <v>0</v>
      </c>
    </row>
    <row r="440" spans="1:25" s="4" customFormat="1" ht="15" customHeight="1" outlineLevel="1" x14ac:dyDescent="0.25">
      <c r="A440" s="198" t="s">
        <v>34</v>
      </c>
      <c r="B440" s="198"/>
      <c r="C440" s="1">
        <f t="shared" ref="C440:Y440" si="59">SUM(C441:C458)</f>
        <v>49377221.799999997</v>
      </c>
      <c r="D440" s="1">
        <f t="shared" si="59"/>
        <v>783144</v>
      </c>
      <c r="E440" s="1">
        <f t="shared" si="59"/>
        <v>888219.6</v>
      </c>
      <c r="F440" s="1">
        <f t="shared" si="59"/>
        <v>681171.4</v>
      </c>
      <c r="G440" s="1">
        <f t="shared" si="59"/>
        <v>0</v>
      </c>
      <c r="H440" s="1">
        <f t="shared" si="59"/>
        <v>0</v>
      </c>
      <c r="I440" s="1">
        <f t="shared" si="59"/>
        <v>0</v>
      </c>
      <c r="J440" s="74">
        <f t="shared" si="59"/>
        <v>23</v>
      </c>
      <c r="K440" s="1">
        <f t="shared" si="59"/>
        <v>40201516</v>
      </c>
      <c r="L440" s="1">
        <f t="shared" si="59"/>
        <v>1140</v>
      </c>
      <c r="M440" s="1">
        <f t="shared" si="59"/>
        <v>6823170.7999999998</v>
      </c>
      <c r="N440" s="1">
        <f t="shared" si="59"/>
        <v>0</v>
      </c>
      <c r="O440" s="1">
        <f t="shared" si="59"/>
        <v>0</v>
      </c>
      <c r="P440" s="1">
        <f t="shared" si="59"/>
        <v>0</v>
      </c>
      <c r="Q440" s="1">
        <f t="shared" si="59"/>
        <v>0</v>
      </c>
      <c r="R440" s="1">
        <f t="shared" si="59"/>
        <v>0</v>
      </c>
      <c r="S440" s="1">
        <f t="shared" si="59"/>
        <v>0</v>
      </c>
      <c r="T440" s="1">
        <f t="shared" si="59"/>
        <v>0</v>
      </c>
      <c r="U440" s="1">
        <f t="shared" si="59"/>
        <v>0</v>
      </c>
      <c r="V440" s="1">
        <f t="shared" si="59"/>
        <v>0</v>
      </c>
      <c r="W440" s="1">
        <f t="shared" si="59"/>
        <v>0</v>
      </c>
      <c r="X440" s="1">
        <f t="shared" si="59"/>
        <v>0</v>
      </c>
      <c r="Y440" s="1">
        <f t="shared" si="59"/>
        <v>0</v>
      </c>
    </row>
    <row r="441" spans="1:25" s="4" customFormat="1" ht="15" outlineLevel="2" x14ac:dyDescent="0.25">
      <c r="A441" s="39">
        <f>A439+1</f>
        <v>55</v>
      </c>
      <c r="B441" s="97" t="s">
        <v>729</v>
      </c>
      <c r="C441" s="1">
        <f t="shared" ref="C441:C457" si="60">D441+E441+F441+G441+H441+I441+K441+M441+O441+Q441+S441+U441+W441+X441+Y441</f>
        <v>1747892</v>
      </c>
      <c r="D441" s="1">
        <v>0</v>
      </c>
      <c r="E441" s="1">
        <v>0</v>
      </c>
      <c r="F441" s="1">
        <v>0</v>
      </c>
      <c r="G441" s="1">
        <v>0</v>
      </c>
      <c r="H441" s="1">
        <v>0</v>
      </c>
      <c r="I441" s="1">
        <v>0</v>
      </c>
      <c r="J441" s="74">
        <v>1</v>
      </c>
      <c r="K441" s="1">
        <f>'Форма 4'!F1945</f>
        <v>1747892</v>
      </c>
      <c r="L441" s="1">
        <v>0</v>
      </c>
      <c r="M441" s="1">
        <v>0</v>
      </c>
      <c r="N441" s="1">
        <v>0</v>
      </c>
      <c r="O441" s="1">
        <v>0</v>
      </c>
      <c r="P441" s="1">
        <v>0</v>
      </c>
      <c r="Q441" s="1">
        <v>0</v>
      </c>
      <c r="R441" s="1">
        <v>0</v>
      </c>
      <c r="S441" s="1">
        <v>0</v>
      </c>
      <c r="T441" s="1">
        <v>0</v>
      </c>
      <c r="U441" s="1">
        <v>0</v>
      </c>
      <c r="V441" s="1">
        <v>0</v>
      </c>
      <c r="W441" s="1">
        <v>0</v>
      </c>
      <c r="X441" s="1">
        <v>0</v>
      </c>
      <c r="Y441" s="1">
        <v>0</v>
      </c>
    </row>
    <row r="442" spans="1:25" s="4" customFormat="1" ht="15" outlineLevel="2" x14ac:dyDescent="0.25">
      <c r="A442" s="39">
        <f>A441+1</f>
        <v>56</v>
      </c>
      <c r="B442" s="97" t="s">
        <v>730</v>
      </c>
      <c r="C442" s="1">
        <f>D442+E442+F442+G442+H442+I442+K442+M442+O442+Q442+S442+U442+W442+X442+Y442</f>
        <v>3495784</v>
      </c>
      <c r="D442" s="1">
        <v>0</v>
      </c>
      <c r="E442" s="1">
        <v>0</v>
      </c>
      <c r="F442" s="1">
        <v>0</v>
      </c>
      <c r="G442" s="1">
        <v>0</v>
      </c>
      <c r="H442" s="1">
        <v>0</v>
      </c>
      <c r="I442" s="1">
        <v>0</v>
      </c>
      <c r="J442" s="74">
        <v>2</v>
      </c>
      <c r="K442" s="1">
        <f>'Форма 4'!F1949</f>
        <v>3495784</v>
      </c>
      <c r="L442" s="1">
        <v>0</v>
      </c>
      <c r="M442" s="1">
        <v>0</v>
      </c>
      <c r="N442" s="1">
        <v>0</v>
      </c>
      <c r="O442" s="1">
        <v>0</v>
      </c>
      <c r="P442" s="1">
        <v>0</v>
      </c>
      <c r="Q442" s="1">
        <v>0</v>
      </c>
      <c r="R442" s="1">
        <v>0</v>
      </c>
      <c r="S442" s="1">
        <v>0</v>
      </c>
      <c r="T442" s="1">
        <v>0</v>
      </c>
      <c r="U442" s="1">
        <v>0</v>
      </c>
      <c r="V442" s="1">
        <v>0</v>
      </c>
      <c r="W442" s="1">
        <v>0</v>
      </c>
      <c r="X442" s="1">
        <v>0</v>
      </c>
      <c r="Y442" s="1">
        <v>0</v>
      </c>
    </row>
    <row r="443" spans="1:25" s="4" customFormat="1" ht="15" outlineLevel="2" x14ac:dyDescent="0.25">
      <c r="A443" s="39">
        <f t="shared" ref="A443:A458" si="61">A442+1</f>
        <v>57</v>
      </c>
      <c r="B443" s="97" t="s">
        <v>710</v>
      </c>
      <c r="C443" s="1">
        <f t="shared" si="60"/>
        <v>165538.1</v>
      </c>
      <c r="D443" s="1">
        <v>0</v>
      </c>
      <c r="E443" s="1">
        <v>0</v>
      </c>
      <c r="F443" s="1">
        <f>'Форма 4'!F1956</f>
        <v>165538.1</v>
      </c>
      <c r="G443" s="1">
        <v>0</v>
      </c>
      <c r="H443" s="1">
        <v>0</v>
      </c>
      <c r="I443" s="1">
        <v>0</v>
      </c>
      <c r="J443" s="74">
        <v>0</v>
      </c>
      <c r="K443" s="1">
        <v>0</v>
      </c>
      <c r="L443" s="1">
        <v>0</v>
      </c>
      <c r="M443" s="1">
        <v>0</v>
      </c>
      <c r="N443" s="1">
        <v>0</v>
      </c>
      <c r="O443" s="1">
        <v>0</v>
      </c>
      <c r="P443" s="1">
        <v>0</v>
      </c>
      <c r="Q443" s="1">
        <v>0</v>
      </c>
      <c r="R443" s="1">
        <v>0</v>
      </c>
      <c r="S443" s="1">
        <v>0</v>
      </c>
      <c r="T443" s="1">
        <v>0</v>
      </c>
      <c r="U443" s="1">
        <v>0</v>
      </c>
      <c r="V443" s="1">
        <v>0</v>
      </c>
      <c r="W443" s="1">
        <v>0</v>
      </c>
      <c r="X443" s="1">
        <v>0</v>
      </c>
      <c r="Y443" s="1">
        <v>0</v>
      </c>
    </row>
    <row r="444" spans="1:25" s="4" customFormat="1" ht="15" outlineLevel="2" x14ac:dyDescent="0.25">
      <c r="A444" s="39">
        <f t="shared" si="61"/>
        <v>58</v>
      </c>
      <c r="B444" s="97" t="s">
        <v>711</v>
      </c>
      <c r="C444" s="1">
        <f t="shared" si="60"/>
        <v>783144</v>
      </c>
      <c r="D444" s="1">
        <f>'Форма 4'!F1959</f>
        <v>783144</v>
      </c>
      <c r="E444" s="1">
        <v>0</v>
      </c>
      <c r="F444" s="1">
        <v>0</v>
      </c>
      <c r="G444" s="1">
        <v>0</v>
      </c>
      <c r="H444" s="1">
        <v>0</v>
      </c>
      <c r="I444" s="1">
        <v>0</v>
      </c>
      <c r="J444" s="74">
        <v>0</v>
      </c>
      <c r="K444" s="1">
        <v>0</v>
      </c>
      <c r="L444" s="1">
        <v>0</v>
      </c>
      <c r="M444" s="1">
        <v>0</v>
      </c>
      <c r="N444" s="1">
        <v>0</v>
      </c>
      <c r="O444" s="1">
        <v>0</v>
      </c>
      <c r="P444" s="1">
        <v>0</v>
      </c>
      <c r="Q444" s="1">
        <v>0</v>
      </c>
      <c r="R444" s="1">
        <v>0</v>
      </c>
      <c r="S444" s="1">
        <v>0</v>
      </c>
      <c r="T444" s="1">
        <v>0</v>
      </c>
      <c r="U444" s="1">
        <v>0</v>
      </c>
      <c r="V444" s="1">
        <v>0</v>
      </c>
      <c r="W444" s="1">
        <v>0</v>
      </c>
      <c r="X444" s="1">
        <v>0</v>
      </c>
      <c r="Y444" s="1">
        <v>0</v>
      </c>
    </row>
    <row r="445" spans="1:25" s="4" customFormat="1" ht="15" outlineLevel="2" x14ac:dyDescent="0.25">
      <c r="A445" s="39">
        <f t="shared" si="61"/>
        <v>59</v>
      </c>
      <c r="B445" s="97" t="s">
        <v>731</v>
      </c>
      <c r="C445" s="1">
        <f t="shared" si="60"/>
        <v>3495784</v>
      </c>
      <c r="D445" s="1">
        <v>0</v>
      </c>
      <c r="E445" s="1">
        <v>0</v>
      </c>
      <c r="F445" s="1">
        <v>0</v>
      </c>
      <c r="G445" s="1">
        <v>0</v>
      </c>
      <c r="H445" s="1">
        <v>0</v>
      </c>
      <c r="I445" s="1">
        <v>0</v>
      </c>
      <c r="J445" s="74">
        <v>2</v>
      </c>
      <c r="K445" s="1">
        <f>'Форма 4'!F1962</f>
        <v>3495784</v>
      </c>
      <c r="L445" s="1">
        <v>0</v>
      </c>
      <c r="M445" s="1">
        <v>0</v>
      </c>
      <c r="N445" s="1">
        <v>0</v>
      </c>
      <c r="O445" s="1">
        <v>0</v>
      </c>
      <c r="P445" s="1">
        <v>0</v>
      </c>
      <c r="Q445" s="1">
        <v>0</v>
      </c>
      <c r="R445" s="1">
        <v>0</v>
      </c>
      <c r="S445" s="1">
        <v>0</v>
      </c>
      <c r="T445" s="1">
        <v>0</v>
      </c>
      <c r="U445" s="1">
        <v>0</v>
      </c>
      <c r="V445" s="1">
        <v>0</v>
      </c>
      <c r="W445" s="1">
        <v>0</v>
      </c>
      <c r="X445" s="1">
        <v>0</v>
      </c>
      <c r="Y445" s="1">
        <v>0</v>
      </c>
    </row>
    <row r="446" spans="1:25" s="4" customFormat="1" ht="15" outlineLevel="2" x14ac:dyDescent="0.25">
      <c r="A446" s="39">
        <f t="shared" si="61"/>
        <v>60</v>
      </c>
      <c r="B446" s="97" t="s">
        <v>732</v>
      </c>
      <c r="C446" s="1">
        <f>D446+E446+F446+G446+H446+I446+K446+M446+O446+Q446+S446+U446+W446+X446+Y446</f>
        <v>6991568</v>
      </c>
      <c r="D446" s="1">
        <v>0</v>
      </c>
      <c r="E446" s="1">
        <v>0</v>
      </c>
      <c r="F446" s="1">
        <v>0</v>
      </c>
      <c r="G446" s="1">
        <v>0</v>
      </c>
      <c r="H446" s="1">
        <v>0</v>
      </c>
      <c r="I446" s="1">
        <v>0</v>
      </c>
      <c r="J446" s="74">
        <v>4</v>
      </c>
      <c r="K446" s="1">
        <f>'Форма 4'!F1969</f>
        <v>6991568</v>
      </c>
      <c r="L446" s="1">
        <v>0</v>
      </c>
      <c r="M446" s="1">
        <v>0</v>
      </c>
      <c r="N446" s="1">
        <v>0</v>
      </c>
      <c r="O446" s="1">
        <v>0</v>
      </c>
      <c r="P446" s="1">
        <v>0</v>
      </c>
      <c r="Q446" s="1">
        <v>0</v>
      </c>
      <c r="R446" s="1">
        <v>0</v>
      </c>
      <c r="S446" s="1">
        <v>0</v>
      </c>
      <c r="T446" s="1">
        <v>0</v>
      </c>
      <c r="U446" s="1">
        <v>0</v>
      </c>
      <c r="V446" s="1">
        <v>0</v>
      </c>
      <c r="W446" s="1">
        <v>0</v>
      </c>
      <c r="X446" s="1">
        <v>0</v>
      </c>
      <c r="Y446" s="1">
        <v>0</v>
      </c>
    </row>
    <row r="447" spans="1:25" s="4" customFormat="1" ht="15" outlineLevel="2" x14ac:dyDescent="0.25">
      <c r="A447" s="39">
        <f t="shared" si="61"/>
        <v>61</v>
      </c>
      <c r="B447" s="97" t="s">
        <v>733</v>
      </c>
      <c r="C447" s="1">
        <f>D447+E447+F447+G447+H447+I447+K447+M447+O447+Q447+S447+U447+W447+X447+Y447</f>
        <v>1747892</v>
      </c>
      <c r="D447" s="1">
        <v>0</v>
      </c>
      <c r="E447" s="1">
        <v>0</v>
      </c>
      <c r="F447" s="1">
        <v>0</v>
      </c>
      <c r="G447" s="1">
        <v>0</v>
      </c>
      <c r="H447" s="1">
        <v>0</v>
      </c>
      <c r="I447" s="1">
        <v>0</v>
      </c>
      <c r="J447" s="74">
        <v>1</v>
      </c>
      <c r="K447" s="1">
        <f>'Форма 4'!F1982</f>
        <v>1747892</v>
      </c>
      <c r="L447" s="1">
        <v>0</v>
      </c>
      <c r="M447" s="1">
        <v>0</v>
      </c>
      <c r="N447" s="1">
        <v>0</v>
      </c>
      <c r="O447" s="1">
        <v>0</v>
      </c>
      <c r="P447" s="1">
        <v>0</v>
      </c>
      <c r="Q447" s="1">
        <v>0</v>
      </c>
      <c r="R447" s="1">
        <v>0</v>
      </c>
      <c r="S447" s="1">
        <v>0</v>
      </c>
      <c r="T447" s="1">
        <v>0</v>
      </c>
      <c r="U447" s="1">
        <v>0</v>
      </c>
      <c r="V447" s="1">
        <v>0</v>
      </c>
      <c r="W447" s="1">
        <v>0</v>
      </c>
      <c r="X447" s="1">
        <v>0</v>
      </c>
      <c r="Y447" s="1">
        <v>0</v>
      </c>
    </row>
    <row r="448" spans="1:25" s="4" customFormat="1" ht="15" outlineLevel="2" x14ac:dyDescent="0.25">
      <c r="A448" s="39">
        <f t="shared" si="61"/>
        <v>62</v>
      </c>
      <c r="B448" s="97" t="s">
        <v>712</v>
      </c>
      <c r="C448" s="1">
        <f t="shared" si="60"/>
        <v>888219.6</v>
      </c>
      <c r="D448" s="1">
        <v>0</v>
      </c>
      <c r="E448" s="1">
        <f>'Форма 4'!F1986</f>
        <v>888219.6</v>
      </c>
      <c r="F448" s="1">
        <v>0</v>
      </c>
      <c r="G448" s="1">
        <v>0</v>
      </c>
      <c r="H448" s="1">
        <v>0</v>
      </c>
      <c r="I448" s="1">
        <v>0</v>
      </c>
      <c r="J448" s="74">
        <v>0</v>
      </c>
      <c r="K448" s="1">
        <v>0</v>
      </c>
      <c r="L448" s="1">
        <v>0</v>
      </c>
      <c r="M448" s="1">
        <v>0</v>
      </c>
      <c r="N448" s="1">
        <v>0</v>
      </c>
      <c r="O448" s="1">
        <v>0</v>
      </c>
      <c r="P448" s="1">
        <v>0</v>
      </c>
      <c r="Q448" s="1">
        <v>0</v>
      </c>
      <c r="R448" s="1">
        <v>0</v>
      </c>
      <c r="S448" s="1">
        <v>0</v>
      </c>
      <c r="T448" s="1">
        <v>0</v>
      </c>
      <c r="U448" s="1">
        <v>0</v>
      </c>
      <c r="V448" s="1">
        <v>0</v>
      </c>
      <c r="W448" s="1">
        <v>0</v>
      </c>
      <c r="X448" s="1">
        <v>0</v>
      </c>
      <c r="Y448" s="1">
        <v>0</v>
      </c>
    </row>
    <row r="449" spans="1:25" s="4" customFormat="1" ht="15" outlineLevel="2" x14ac:dyDescent="0.25">
      <c r="A449" s="39">
        <f t="shared" si="61"/>
        <v>63</v>
      </c>
      <c r="B449" s="97" t="s">
        <v>734</v>
      </c>
      <c r="C449" s="1">
        <f t="shared" si="60"/>
        <v>3495784</v>
      </c>
      <c r="D449" s="1">
        <v>0</v>
      </c>
      <c r="E449" s="1">
        <v>0</v>
      </c>
      <c r="F449" s="1">
        <v>0</v>
      </c>
      <c r="G449" s="1">
        <v>0</v>
      </c>
      <c r="H449" s="1">
        <v>0</v>
      </c>
      <c r="I449" s="1">
        <v>0</v>
      </c>
      <c r="J449" s="74">
        <v>2</v>
      </c>
      <c r="K449" s="1">
        <f>'Форма 4'!F1989</f>
        <v>3495784</v>
      </c>
      <c r="L449" s="1">
        <v>0</v>
      </c>
      <c r="M449" s="1">
        <v>0</v>
      </c>
      <c r="N449" s="1">
        <v>0</v>
      </c>
      <c r="O449" s="1">
        <v>0</v>
      </c>
      <c r="P449" s="1">
        <v>0</v>
      </c>
      <c r="Q449" s="1">
        <v>0</v>
      </c>
      <c r="R449" s="1">
        <v>0</v>
      </c>
      <c r="S449" s="1">
        <v>0</v>
      </c>
      <c r="T449" s="1">
        <v>0</v>
      </c>
      <c r="U449" s="1">
        <v>0</v>
      </c>
      <c r="V449" s="1">
        <v>0</v>
      </c>
      <c r="W449" s="1">
        <v>0</v>
      </c>
      <c r="X449" s="1">
        <v>0</v>
      </c>
      <c r="Y449" s="1">
        <v>0</v>
      </c>
    </row>
    <row r="450" spans="1:25" s="4" customFormat="1" ht="15" outlineLevel="2" x14ac:dyDescent="0.25">
      <c r="A450" s="39">
        <f t="shared" si="61"/>
        <v>64</v>
      </c>
      <c r="B450" s="97" t="s">
        <v>714</v>
      </c>
      <c r="C450" s="1">
        <f t="shared" si="60"/>
        <v>4049059.2</v>
      </c>
      <c r="D450" s="1">
        <v>0</v>
      </c>
      <c r="E450" s="1">
        <v>0</v>
      </c>
      <c r="F450" s="1">
        <v>0</v>
      </c>
      <c r="G450" s="1">
        <v>0</v>
      </c>
      <c r="H450" s="1">
        <v>0</v>
      </c>
      <c r="I450" s="1">
        <v>0</v>
      </c>
      <c r="J450" s="74">
        <v>0</v>
      </c>
      <c r="K450" s="1">
        <v>0</v>
      </c>
      <c r="L450" s="1">
        <v>948</v>
      </c>
      <c r="M450" s="1">
        <f>'Форма 4'!F1996</f>
        <v>4049059.2</v>
      </c>
      <c r="N450" s="1">
        <v>0</v>
      </c>
      <c r="O450" s="1">
        <v>0</v>
      </c>
      <c r="P450" s="1">
        <v>0</v>
      </c>
      <c r="Q450" s="1">
        <v>0</v>
      </c>
      <c r="R450" s="1">
        <v>0</v>
      </c>
      <c r="S450" s="1">
        <v>0</v>
      </c>
      <c r="T450" s="1">
        <v>0</v>
      </c>
      <c r="U450" s="1">
        <v>0</v>
      </c>
      <c r="V450" s="1">
        <v>0</v>
      </c>
      <c r="W450" s="1">
        <v>0</v>
      </c>
      <c r="X450" s="1">
        <v>0</v>
      </c>
      <c r="Y450" s="1">
        <v>0</v>
      </c>
    </row>
    <row r="451" spans="1:25" s="4" customFormat="1" ht="15" outlineLevel="2" x14ac:dyDescent="0.25">
      <c r="A451" s="39">
        <f t="shared" si="61"/>
        <v>65</v>
      </c>
      <c r="B451" s="97" t="s">
        <v>735</v>
      </c>
      <c r="C451" s="1">
        <f>D451+E451+F451+G451+H451+I451+K451+M451+O451+Q451+S451+U451+W451+X451+Y451</f>
        <v>6991568</v>
      </c>
      <c r="D451" s="1">
        <v>0</v>
      </c>
      <c r="E451" s="1">
        <v>0</v>
      </c>
      <c r="F451" s="1">
        <v>0</v>
      </c>
      <c r="G451" s="1">
        <v>0</v>
      </c>
      <c r="H451" s="1">
        <v>0</v>
      </c>
      <c r="I451" s="1">
        <v>0</v>
      </c>
      <c r="J451" s="74">
        <v>4</v>
      </c>
      <c r="K451" s="1">
        <f>'Форма 4'!F1999</f>
        <v>6991568</v>
      </c>
      <c r="L451" s="1">
        <v>0</v>
      </c>
      <c r="M451" s="1">
        <v>0</v>
      </c>
      <c r="N451" s="1">
        <v>0</v>
      </c>
      <c r="O451" s="1">
        <v>0</v>
      </c>
      <c r="P451" s="1">
        <v>0</v>
      </c>
      <c r="Q451" s="1">
        <v>0</v>
      </c>
      <c r="R451" s="1">
        <v>0</v>
      </c>
      <c r="S451" s="1">
        <v>0</v>
      </c>
      <c r="T451" s="1">
        <v>0</v>
      </c>
      <c r="U451" s="1">
        <v>0</v>
      </c>
      <c r="V451" s="1">
        <v>0</v>
      </c>
      <c r="W451" s="1">
        <v>0</v>
      </c>
      <c r="X451" s="1">
        <v>0</v>
      </c>
      <c r="Y451" s="1">
        <v>0</v>
      </c>
    </row>
    <row r="452" spans="1:25" s="4" customFormat="1" ht="15" outlineLevel="2" x14ac:dyDescent="0.25">
      <c r="A452" s="39">
        <f t="shared" si="61"/>
        <v>66</v>
      </c>
      <c r="B452" s="97" t="s">
        <v>736</v>
      </c>
      <c r="C452" s="1">
        <f>D452+E452+F452+G452+H452+I452+K452+M452+O452+Q452+S452+U452+W452+X452+Y452</f>
        <v>5243676</v>
      </c>
      <c r="D452" s="1">
        <v>0</v>
      </c>
      <c r="E452" s="1">
        <v>0</v>
      </c>
      <c r="F452" s="1">
        <v>0</v>
      </c>
      <c r="G452" s="1">
        <v>0</v>
      </c>
      <c r="H452" s="1">
        <v>0</v>
      </c>
      <c r="I452" s="1">
        <v>0</v>
      </c>
      <c r="J452" s="74">
        <v>3</v>
      </c>
      <c r="K452" s="1">
        <f>'Форма 4'!F2012</f>
        <v>5243676</v>
      </c>
      <c r="L452" s="1">
        <v>0</v>
      </c>
      <c r="M452" s="1">
        <v>0</v>
      </c>
      <c r="N452" s="1">
        <v>0</v>
      </c>
      <c r="O452" s="1">
        <v>0</v>
      </c>
      <c r="P452" s="1">
        <v>0</v>
      </c>
      <c r="Q452" s="1">
        <v>0</v>
      </c>
      <c r="R452" s="1">
        <v>0</v>
      </c>
      <c r="S452" s="1">
        <v>0</v>
      </c>
      <c r="T452" s="1">
        <v>0</v>
      </c>
      <c r="U452" s="1">
        <v>0</v>
      </c>
      <c r="V452" s="1">
        <v>0</v>
      </c>
      <c r="W452" s="1">
        <v>0</v>
      </c>
      <c r="X452" s="1">
        <v>0</v>
      </c>
      <c r="Y452" s="1">
        <v>0</v>
      </c>
    </row>
    <row r="453" spans="1:25" s="4" customFormat="1" ht="15" outlineLevel="2" x14ac:dyDescent="0.25">
      <c r="A453" s="39">
        <f t="shared" si="61"/>
        <v>67</v>
      </c>
      <c r="B453" s="97" t="s">
        <v>715</v>
      </c>
      <c r="C453" s="1">
        <f t="shared" si="60"/>
        <v>1569358.6</v>
      </c>
      <c r="D453" s="1">
        <v>0</v>
      </c>
      <c r="E453" s="1">
        <v>0</v>
      </c>
      <c r="F453" s="1">
        <v>0</v>
      </c>
      <c r="G453" s="1">
        <v>0</v>
      </c>
      <c r="H453" s="1">
        <v>0</v>
      </c>
      <c r="I453" s="1">
        <v>0</v>
      </c>
      <c r="J453" s="74">
        <v>0</v>
      </c>
      <c r="K453" s="1">
        <v>0</v>
      </c>
      <c r="L453" s="1">
        <v>120</v>
      </c>
      <c r="M453" s="1">
        <f>'Форма 4'!F2022</f>
        <v>1569358.6</v>
      </c>
      <c r="N453" s="1">
        <v>0</v>
      </c>
      <c r="O453" s="1">
        <v>0</v>
      </c>
      <c r="P453" s="1">
        <v>0</v>
      </c>
      <c r="Q453" s="1">
        <v>0</v>
      </c>
      <c r="R453" s="1">
        <v>0</v>
      </c>
      <c r="S453" s="1">
        <v>0</v>
      </c>
      <c r="T453" s="1">
        <v>0</v>
      </c>
      <c r="U453" s="1">
        <v>0</v>
      </c>
      <c r="V453" s="1">
        <v>0</v>
      </c>
      <c r="W453" s="1">
        <v>0</v>
      </c>
      <c r="X453" s="1">
        <v>0</v>
      </c>
      <c r="Y453" s="1">
        <v>0</v>
      </c>
    </row>
    <row r="454" spans="1:25" s="4" customFormat="1" ht="15" outlineLevel="2" x14ac:dyDescent="0.25">
      <c r="A454" s="39">
        <f t="shared" si="61"/>
        <v>68</v>
      </c>
      <c r="B454" s="97" t="s">
        <v>716</v>
      </c>
      <c r="C454" s="1">
        <f t="shared" si="60"/>
        <v>1204753</v>
      </c>
      <c r="D454" s="1">
        <v>0</v>
      </c>
      <c r="E454" s="1">
        <v>0</v>
      </c>
      <c r="F454" s="1">
        <v>0</v>
      </c>
      <c r="G454" s="1">
        <v>0</v>
      </c>
      <c r="H454" s="1">
        <v>0</v>
      </c>
      <c r="I454" s="1">
        <v>0</v>
      </c>
      <c r="J454" s="74">
        <v>0</v>
      </c>
      <c r="K454" s="1">
        <v>0</v>
      </c>
      <c r="L454" s="1">
        <v>72</v>
      </c>
      <c r="M454" s="1">
        <f>'Форма 4'!F2025</f>
        <v>1204753</v>
      </c>
      <c r="N454" s="1">
        <v>0</v>
      </c>
      <c r="O454" s="1">
        <v>0</v>
      </c>
      <c r="P454" s="1">
        <v>0</v>
      </c>
      <c r="Q454" s="1">
        <v>0</v>
      </c>
      <c r="R454" s="1">
        <v>0</v>
      </c>
      <c r="S454" s="1">
        <v>0</v>
      </c>
      <c r="T454" s="1">
        <v>0</v>
      </c>
      <c r="U454" s="1">
        <v>0</v>
      </c>
      <c r="V454" s="1">
        <v>0</v>
      </c>
      <c r="W454" s="1">
        <v>0</v>
      </c>
      <c r="X454" s="1">
        <v>0</v>
      </c>
      <c r="Y454" s="1">
        <v>0</v>
      </c>
    </row>
    <row r="455" spans="1:25" s="4" customFormat="1" ht="15" outlineLevel="2" x14ac:dyDescent="0.25">
      <c r="A455" s="39">
        <f t="shared" si="61"/>
        <v>69</v>
      </c>
      <c r="B455" s="97" t="s">
        <v>737</v>
      </c>
      <c r="C455" s="1">
        <f t="shared" si="60"/>
        <v>5243676</v>
      </c>
      <c r="D455" s="1">
        <v>0</v>
      </c>
      <c r="E455" s="1">
        <v>0</v>
      </c>
      <c r="F455" s="1">
        <v>0</v>
      </c>
      <c r="G455" s="1">
        <v>0</v>
      </c>
      <c r="H455" s="1">
        <v>0</v>
      </c>
      <c r="I455" s="1">
        <v>0</v>
      </c>
      <c r="J455" s="74">
        <v>3</v>
      </c>
      <c r="K455" s="1">
        <f>'Форма 4'!F2028</f>
        <v>5243676</v>
      </c>
      <c r="L455" s="1">
        <v>0</v>
      </c>
      <c r="M455" s="1">
        <v>0</v>
      </c>
      <c r="N455" s="1">
        <v>0</v>
      </c>
      <c r="O455" s="1">
        <v>0</v>
      </c>
      <c r="P455" s="1">
        <v>0</v>
      </c>
      <c r="Q455" s="1">
        <v>0</v>
      </c>
      <c r="R455" s="1">
        <v>0</v>
      </c>
      <c r="S455" s="1">
        <v>0</v>
      </c>
      <c r="T455" s="1">
        <v>0</v>
      </c>
      <c r="U455" s="1">
        <v>0</v>
      </c>
      <c r="V455" s="1">
        <v>0</v>
      </c>
      <c r="W455" s="1">
        <v>0</v>
      </c>
      <c r="X455" s="1">
        <v>0</v>
      </c>
      <c r="Y455" s="1">
        <v>0</v>
      </c>
    </row>
    <row r="456" spans="1:25" s="4" customFormat="1" ht="15" outlineLevel="2" x14ac:dyDescent="0.25">
      <c r="A456" s="39">
        <f>A455+1</f>
        <v>70</v>
      </c>
      <c r="B456" s="97" t="s">
        <v>336</v>
      </c>
      <c r="C456" s="1">
        <f t="shared" si="60"/>
        <v>298907.7</v>
      </c>
      <c r="D456" s="1">
        <v>0</v>
      </c>
      <c r="E456" s="1">
        <v>0</v>
      </c>
      <c r="F456" s="1">
        <f>'Форма 4'!F2038</f>
        <v>298907.7</v>
      </c>
      <c r="G456" s="1">
        <v>0</v>
      </c>
      <c r="H456" s="1">
        <v>0</v>
      </c>
      <c r="I456" s="1">
        <v>0</v>
      </c>
      <c r="J456" s="74">
        <v>0</v>
      </c>
      <c r="K456" s="1">
        <v>0</v>
      </c>
      <c r="L456" s="1">
        <v>0</v>
      </c>
      <c r="M456" s="1">
        <v>0</v>
      </c>
      <c r="N456" s="1">
        <v>0</v>
      </c>
      <c r="O456" s="1">
        <v>0</v>
      </c>
      <c r="P456" s="1">
        <v>0</v>
      </c>
      <c r="Q456" s="1">
        <v>0</v>
      </c>
      <c r="R456" s="1">
        <v>0</v>
      </c>
      <c r="S456" s="1">
        <v>0</v>
      </c>
      <c r="T456" s="1">
        <v>0</v>
      </c>
      <c r="U456" s="1">
        <v>0</v>
      </c>
      <c r="V456" s="1">
        <v>0</v>
      </c>
      <c r="W456" s="1">
        <v>0</v>
      </c>
      <c r="X456" s="1">
        <v>0</v>
      </c>
      <c r="Y456" s="1">
        <v>0</v>
      </c>
    </row>
    <row r="457" spans="1:25" s="4" customFormat="1" ht="15" outlineLevel="2" x14ac:dyDescent="0.25">
      <c r="A457" s="39">
        <f t="shared" si="61"/>
        <v>71</v>
      </c>
      <c r="B457" s="97" t="s">
        <v>717</v>
      </c>
      <c r="C457" s="1">
        <f t="shared" si="60"/>
        <v>216725.6</v>
      </c>
      <c r="D457" s="1">
        <v>0</v>
      </c>
      <c r="E457" s="1">
        <v>0</v>
      </c>
      <c r="F457" s="1">
        <f>'Форма 4'!F2041</f>
        <v>216725.6</v>
      </c>
      <c r="G457" s="1">
        <v>0</v>
      </c>
      <c r="H457" s="1">
        <v>0</v>
      </c>
      <c r="I457" s="1">
        <v>0</v>
      </c>
      <c r="J457" s="74">
        <v>0</v>
      </c>
      <c r="K457" s="1">
        <v>0</v>
      </c>
      <c r="L457" s="1">
        <v>0</v>
      </c>
      <c r="M457" s="1">
        <v>0</v>
      </c>
      <c r="N457" s="1">
        <v>0</v>
      </c>
      <c r="O457" s="1">
        <v>0</v>
      </c>
      <c r="P457" s="1">
        <v>0</v>
      </c>
      <c r="Q457" s="1">
        <v>0</v>
      </c>
      <c r="R457" s="1">
        <v>0</v>
      </c>
      <c r="S457" s="1">
        <v>0</v>
      </c>
      <c r="T457" s="1">
        <v>0</v>
      </c>
      <c r="U457" s="1">
        <v>0</v>
      </c>
      <c r="V457" s="1">
        <v>0</v>
      </c>
      <c r="W457" s="1">
        <v>0</v>
      </c>
      <c r="X457" s="1">
        <v>0</v>
      </c>
      <c r="Y457" s="1">
        <v>0</v>
      </c>
    </row>
    <row r="458" spans="1:25" s="4" customFormat="1" ht="15" outlineLevel="2" x14ac:dyDescent="0.25">
      <c r="A458" s="39">
        <f t="shared" si="61"/>
        <v>72</v>
      </c>
      <c r="B458" s="97" t="s">
        <v>738</v>
      </c>
      <c r="C458" s="1">
        <f>D458+E458+F458+G458+H458+I458+K458+M458+O458+Q458+S458+U458+W458+X458+Y458</f>
        <v>1747892</v>
      </c>
      <c r="D458" s="1">
        <v>0</v>
      </c>
      <c r="E458" s="1">
        <v>0</v>
      </c>
      <c r="F458" s="1">
        <v>0</v>
      </c>
      <c r="G458" s="1">
        <v>0</v>
      </c>
      <c r="H458" s="1">
        <v>0</v>
      </c>
      <c r="I458" s="1">
        <v>0</v>
      </c>
      <c r="J458" s="74">
        <v>1</v>
      </c>
      <c r="K458" s="1">
        <f>'Форма 4'!F2044</f>
        <v>1747892</v>
      </c>
      <c r="L458" s="1">
        <v>0</v>
      </c>
      <c r="M458" s="1">
        <v>0</v>
      </c>
      <c r="N458" s="1">
        <v>0</v>
      </c>
      <c r="O458" s="1">
        <v>0</v>
      </c>
      <c r="P458" s="1">
        <v>0</v>
      </c>
      <c r="Q458" s="1">
        <v>0</v>
      </c>
      <c r="R458" s="1">
        <v>0</v>
      </c>
      <c r="S458" s="1">
        <v>0</v>
      </c>
      <c r="T458" s="1">
        <v>0</v>
      </c>
      <c r="U458" s="1">
        <v>0</v>
      </c>
      <c r="V458" s="1">
        <v>0</v>
      </c>
      <c r="W458" s="1">
        <v>0</v>
      </c>
      <c r="X458" s="1">
        <v>0</v>
      </c>
      <c r="Y458" s="1">
        <v>0</v>
      </c>
    </row>
    <row r="459" spans="1:25" s="4" customFormat="1" ht="15" customHeight="1" x14ac:dyDescent="0.25">
      <c r="A459" s="201" t="s">
        <v>23</v>
      </c>
      <c r="B459" s="201"/>
      <c r="C459" s="1">
        <f>SUM(C460:C462)</f>
        <v>5677548.9699999997</v>
      </c>
      <c r="D459" s="1">
        <f t="shared" ref="D459:Y459" si="62">SUM(D460:D462)</f>
        <v>0</v>
      </c>
      <c r="E459" s="1">
        <f t="shared" si="62"/>
        <v>0</v>
      </c>
      <c r="F459" s="1">
        <f t="shared" si="62"/>
        <v>0</v>
      </c>
      <c r="G459" s="1">
        <f t="shared" si="62"/>
        <v>0</v>
      </c>
      <c r="H459" s="1">
        <f t="shared" si="62"/>
        <v>0</v>
      </c>
      <c r="I459" s="1">
        <f t="shared" si="62"/>
        <v>0</v>
      </c>
      <c r="J459" s="74">
        <f t="shared" si="62"/>
        <v>0</v>
      </c>
      <c r="K459" s="1">
        <f t="shared" si="62"/>
        <v>0</v>
      </c>
      <c r="L459" s="1">
        <f t="shared" si="62"/>
        <v>293.77999999999997</v>
      </c>
      <c r="M459" s="1">
        <f t="shared" si="62"/>
        <v>2588214.09</v>
      </c>
      <c r="N459" s="1">
        <f t="shared" si="62"/>
        <v>0</v>
      </c>
      <c r="O459" s="1">
        <f t="shared" si="62"/>
        <v>0</v>
      </c>
      <c r="P459" s="1">
        <f t="shared" si="62"/>
        <v>748.78</v>
      </c>
      <c r="Q459" s="1">
        <f t="shared" si="62"/>
        <v>1671354.54</v>
      </c>
      <c r="R459" s="1">
        <f t="shared" si="62"/>
        <v>0</v>
      </c>
      <c r="S459" s="1">
        <f t="shared" si="62"/>
        <v>0</v>
      </c>
      <c r="T459" s="1">
        <f t="shared" si="62"/>
        <v>748.78</v>
      </c>
      <c r="U459" s="1">
        <f t="shared" si="62"/>
        <v>1417980.34</v>
      </c>
      <c r="V459" s="1">
        <f t="shared" si="62"/>
        <v>0</v>
      </c>
      <c r="W459" s="1">
        <f t="shared" si="62"/>
        <v>0</v>
      </c>
      <c r="X459" s="1">
        <f t="shared" si="62"/>
        <v>0</v>
      </c>
      <c r="Y459" s="1">
        <f t="shared" si="62"/>
        <v>0</v>
      </c>
    </row>
    <row r="460" spans="1:25" s="4" customFormat="1" ht="14.25" customHeight="1" outlineLevel="1" x14ac:dyDescent="0.25">
      <c r="A460" s="31">
        <v>1</v>
      </c>
      <c r="B460" s="117" t="s">
        <v>638</v>
      </c>
      <c r="C460" s="1">
        <f>D460+E460+F460+G460+H460+I460+K460+M460+O460+Q460+S460+U460+W460+X460+Y460</f>
        <v>2588214.09</v>
      </c>
      <c r="D460" s="1">
        <v>0</v>
      </c>
      <c r="E460" s="1">
        <v>0</v>
      </c>
      <c r="F460" s="1">
        <v>0</v>
      </c>
      <c r="G460" s="1">
        <v>0</v>
      </c>
      <c r="H460" s="1">
        <v>0</v>
      </c>
      <c r="I460" s="1">
        <v>0</v>
      </c>
      <c r="J460" s="73">
        <v>0</v>
      </c>
      <c r="K460" s="1">
        <v>0</v>
      </c>
      <c r="L460" s="6">
        <v>293.77999999999997</v>
      </c>
      <c r="M460" s="1">
        <f>'Форма 4'!F2049</f>
        <v>2588214.09</v>
      </c>
      <c r="N460" s="6">
        <v>0</v>
      </c>
      <c r="O460" s="6">
        <v>0</v>
      </c>
      <c r="P460" s="1">
        <v>0</v>
      </c>
      <c r="Q460" s="1">
        <v>0</v>
      </c>
      <c r="R460" s="6">
        <v>0</v>
      </c>
      <c r="S460" s="1">
        <v>0</v>
      </c>
      <c r="T460" s="6">
        <v>0</v>
      </c>
      <c r="U460" s="1">
        <v>0</v>
      </c>
      <c r="V460" s="6">
        <v>0</v>
      </c>
      <c r="W460" s="1">
        <v>0</v>
      </c>
      <c r="X460" s="6">
        <v>0</v>
      </c>
      <c r="Y460" s="1">
        <v>0</v>
      </c>
    </row>
    <row r="461" spans="1:25" s="4" customFormat="1" ht="14.25" customHeight="1" outlineLevel="1" x14ac:dyDescent="0.25">
      <c r="A461" s="31">
        <v>2</v>
      </c>
      <c r="B461" s="117" t="s">
        <v>639</v>
      </c>
      <c r="C461" s="1">
        <f>D461+E461+F461+G461+H461+I461+K461+M461+O461+Q461+S461+U461+W461+X461+Y461</f>
        <v>127732</v>
      </c>
      <c r="D461" s="1">
        <v>0</v>
      </c>
      <c r="E461" s="1">
        <v>0</v>
      </c>
      <c r="F461" s="1">
        <v>0</v>
      </c>
      <c r="G461" s="1">
        <v>0</v>
      </c>
      <c r="H461" s="1">
        <v>0</v>
      </c>
      <c r="I461" s="1">
        <v>0</v>
      </c>
      <c r="J461" s="73">
        <v>0</v>
      </c>
      <c r="K461" s="1">
        <v>0</v>
      </c>
      <c r="L461" s="6">
        <v>0</v>
      </c>
      <c r="M461" s="1">
        <v>0</v>
      </c>
      <c r="N461" s="6">
        <v>0</v>
      </c>
      <c r="O461" s="6">
        <v>0</v>
      </c>
      <c r="P461" s="1">
        <v>282.33999999999997</v>
      </c>
      <c r="Q461" s="1">
        <f>'Форма 4'!F2053+'Форма 4'!F2054</f>
        <v>88773.74</v>
      </c>
      <c r="R461" s="6">
        <v>0</v>
      </c>
      <c r="S461" s="1">
        <v>0</v>
      </c>
      <c r="T461" s="1">
        <v>282.33999999999997</v>
      </c>
      <c r="U461" s="1">
        <f>'Форма 4'!F2055+'Форма 4'!F2056</f>
        <v>38958.26</v>
      </c>
      <c r="V461" s="6">
        <v>0</v>
      </c>
      <c r="W461" s="1">
        <v>0</v>
      </c>
      <c r="X461" s="6">
        <v>0</v>
      </c>
      <c r="Y461" s="1">
        <v>0</v>
      </c>
    </row>
    <row r="462" spans="1:25" s="4" customFormat="1" ht="14.25" customHeight="1" outlineLevel="1" x14ac:dyDescent="0.25">
      <c r="A462" s="31">
        <v>3</v>
      </c>
      <c r="B462" s="117" t="s">
        <v>637</v>
      </c>
      <c r="C462" s="1">
        <f>D462+E462+F462+G462+H462+I462+K462+M462+O462+Q462+S462+U462+W462+X462+Y462</f>
        <v>2961602.88</v>
      </c>
      <c r="D462" s="1">
        <v>0</v>
      </c>
      <c r="E462" s="1">
        <v>0</v>
      </c>
      <c r="F462" s="1">
        <v>0</v>
      </c>
      <c r="G462" s="1">
        <v>0</v>
      </c>
      <c r="H462" s="1">
        <v>0</v>
      </c>
      <c r="I462" s="1">
        <v>0</v>
      </c>
      <c r="J462" s="73">
        <v>0</v>
      </c>
      <c r="K462" s="1">
        <v>0</v>
      </c>
      <c r="L462" s="6">
        <v>0</v>
      </c>
      <c r="M462" s="1">
        <v>0</v>
      </c>
      <c r="N462" s="6">
        <v>0</v>
      </c>
      <c r="O462" s="6">
        <v>0</v>
      </c>
      <c r="P462" s="1">
        <v>466.44</v>
      </c>
      <c r="Q462" s="1">
        <f>'Форма 4'!F2058+'Форма 4'!F2059</f>
        <v>1582580.8</v>
      </c>
      <c r="R462" s="6">
        <v>0</v>
      </c>
      <c r="S462" s="1">
        <v>0</v>
      </c>
      <c r="T462" s="6">
        <v>466.44</v>
      </c>
      <c r="U462" s="1">
        <f>'Форма 4'!F2060+'Форма 4'!F2061</f>
        <v>1379022.08</v>
      </c>
      <c r="V462" s="6">
        <v>0</v>
      </c>
      <c r="W462" s="1">
        <v>0</v>
      </c>
      <c r="X462" s="6">
        <v>0</v>
      </c>
      <c r="Y462" s="1">
        <v>0</v>
      </c>
    </row>
    <row r="463" spans="1:25" s="4" customFormat="1" ht="15" customHeight="1" x14ac:dyDescent="0.25">
      <c r="A463" s="201" t="s">
        <v>24</v>
      </c>
      <c r="B463" s="201"/>
      <c r="C463" s="1">
        <f>SUM(C464:C481)</f>
        <v>23230806.75</v>
      </c>
      <c r="D463" s="1">
        <f t="shared" ref="D463:Y463" si="63">SUM(D464:D481)</f>
        <v>0</v>
      </c>
      <c r="E463" s="1">
        <f t="shared" si="63"/>
        <v>0</v>
      </c>
      <c r="F463" s="1">
        <f t="shared" si="63"/>
        <v>0</v>
      </c>
      <c r="G463" s="1">
        <f t="shared" si="63"/>
        <v>0</v>
      </c>
      <c r="H463" s="1">
        <f t="shared" si="63"/>
        <v>0</v>
      </c>
      <c r="I463" s="1">
        <f t="shared" si="63"/>
        <v>0</v>
      </c>
      <c r="J463" s="74">
        <f t="shared" si="63"/>
        <v>0</v>
      </c>
      <c r="K463" s="1">
        <f t="shared" si="63"/>
        <v>0</v>
      </c>
      <c r="L463" s="1">
        <f t="shared" si="63"/>
        <v>5497.47</v>
      </c>
      <c r="M463" s="1">
        <f t="shared" si="63"/>
        <v>16945754.949999999</v>
      </c>
      <c r="N463" s="1">
        <f t="shared" si="63"/>
        <v>0</v>
      </c>
      <c r="O463" s="1">
        <f t="shared" si="63"/>
        <v>0</v>
      </c>
      <c r="P463" s="1">
        <f t="shared" si="63"/>
        <v>409.5</v>
      </c>
      <c r="Q463" s="1">
        <f t="shared" si="63"/>
        <v>89099</v>
      </c>
      <c r="R463" s="1">
        <f t="shared" si="63"/>
        <v>0</v>
      </c>
      <c r="S463" s="1">
        <f t="shared" si="63"/>
        <v>0</v>
      </c>
      <c r="T463" s="1">
        <f t="shared" si="63"/>
        <v>409.5</v>
      </c>
      <c r="U463" s="1">
        <f t="shared" si="63"/>
        <v>39101</v>
      </c>
      <c r="V463" s="1">
        <f t="shared" si="63"/>
        <v>660.79</v>
      </c>
      <c r="W463" s="1">
        <f t="shared" si="63"/>
        <v>6156851.7999999998</v>
      </c>
      <c r="X463" s="1">
        <f t="shared" si="63"/>
        <v>0</v>
      </c>
      <c r="Y463" s="1">
        <f t="shared" si="63"/>
        <v>0</v>
      </c>
    </row>
    <row r="464" spans="1:25" s="4" customFormat="1" ht="15" outlineLevel="1" x14ac:dyDescent="0.25">
      <c r="A464" s="31">
        <v>1</v>
      </c>
      <c r="B464" s="2" t="s">
        <v>516</v>
      </c>
      <c r="C464" s="1">
        <f>D464+E464+F464+G464+H464+I464+K464+M464+O464+Q464+S464+U464+W464+X464+Y464</f>
        <v>110670.7</v>
      </c>
      <c r="D464" s="1">
        <v>0</v>
      </c>
      <c r="E464" s="1">
        <v>0</v>
      </c>
      <c r="F464" s="1">
        <v>0</v>
      </c>
      <c r="G464" s="1">
        <v>0</v>
      </c>
      <c r="H464" s="1">
        <v>0</v>
      </c>
      <c r="I464" s="1">
        <v>0</v>
      </c>
      <c r="J464" s="73">
        <v>0</v>
      </c>
      <c r="K464" s="1">
        <v>0</v>
      </c>
      <c r="L464" s="6">
        <v>333.97</v>
      </c>
      <c r="M464" s="1">
        <f>'Форма 4'!F2063</f>
        <v>110670.7</v>
      </c>
      <c r="N464" s="6">
        <v>0</v>
      </c>
      <c r="O464" s="6">
        <v>0</v>
      </c>
      <c r="P464" s="6">
        <v>0</v>
      </c>
      <c r="Q464" s="1">
        <v>0</v>
      </c>
      <c r="R464" s="6">
        <v>0</v>
      </c>
      <c r="S464" s="1">
        <v>0</v>
      </c>
      <c r="T464" s="1">
        <v>0</v>
      </c>
      <c r="U464" s="1">
        <v>0</v>
      </c>
      <c r="V464" s="1">
        <v>0</v>
      </c>
      <c r="W464" s="1">
        <v>0</v>
      </c>
      <c r="X464" s="1">
        <v>0</v>
      </c>
      <c r="Y464" s="1">
        <v>0</v>
      </c>
    </row>
    <row r="465" spans="1:25" s="4" customFormat="1" ht="15" outlineLevel="1" x14ac:dyDescent="0.25">
      <c r="A465" s="31">
        <f>A464+1</f>
        <v>2</v>
      </c>
      <c r="B465" s="2" t="s">
        <v>517</v>
      </c>
      <c r="C465" s="1">
        <f>D465+E465+F465+G465+H465+I465+K465+M465+O465+Q465+S465+U465+W465+X465+Y465</f>
        <v>108262</v>
      </c>
      <c r="D465" s="1">
        <v>0</v>
      </c>
      <c r="E465" s="1">
        <v>0</v>
      </c>
      <c r="F465" s="1">
        <v>0</v>
      </c>
      <c r="G465" s="1">
        <v>0</v>
      </c>
      <c r="H465" s="1">
        <v>0</v>
      </c>
      <c r="I465" s="1">
        <v>0</v>
      </c>
      <c r="J465" s="73">
        <v>0</v>
      </c>
      <c r="K465" s="1">
        <v>0</v>
      </c>
      <c r="L465" s="6">
        <v>333.6</v>
      </c>
      <c r="M465" s="1">
        <f>'Форма 4'!F2066</f>
        <v>108262</v>
      </c>
      <c r="N465" s="6">
        <v>0</v>
      </c>
      <c r="O465" s="6">
        <v>0</v>
      </c>
      <c r="P465" s="6">
        <v>0</v>
      </c>
      <c r="Q465" s="1">
        <v>0</v>
      </c>
      <c r="R465" s="6">
        <v>0</v>
      </c>
      <c r="S465" s="1">
        <v>0</v>
      </c>
      <c r="T465" s="1">
        <v>0</v>
      </c>
      <c r="U465" s="1">
        <v>0</v>
      </c>
      <c r="V465" s="1">
        <v>0</v>
      </c>
      <c r="W465" s="1">
        <v>0</v>
      </c>
      <c r="X465" s="1">
        <v>0</v>
      </c>
      <c r="Y465" s="1">
        <v>0</v>
      </c>
    </row>
    <row r="466" spans="1:25" s="4" customFormat="1" ht="15" outlineLevel="1" x14ac:dyDescent="0.25">
      <c r="A466" s="31">
        <f t="shared" ref="A466:A481" si="64">A465+1</f>
        <v>3</v>
      </c>
      <c r="B466" s="192" t="s">
        <v>528</v>
      </c>
      <c r="C466" s="1">
        <f>D466+E466+F466+G466+H466+I466+K466+M466+O466+Q466+S466+U466+W466+X466+Y466</f>
        <v>72675.399999999994</v>
      </c>
      <c r="D466" s="1">
        <v>0</v>
      </c>
      <c r="E466" s="1">
        <v>0</v>
      </c>
      <c r="F466" s="1">
        <v>0</v>
      </c>
      <c r="G466" s="1">
        <v>0</v>
      </c>
      <c r="H466" s="1">
        <v>0</v>
      </c>
      <c r="I466" s="1">
        <v>0</v>
      </c>
      <c r="J466" s="73">
        <v>0</v>
      </c>
      <c r="K466" s="1">
        <v>0</v>
      </c>
      <c r="L466" s="6">
        <v>210.6</v>
      </c>
      <c r="M466" s="1">
        <f>'Форма 4'!F2069</f>
        <v>72675.399999999994</v>
      </c>
      <c r="N466" s="6">
        <v>0</v>
      </c>
      <c r="O466" s="6">
        <v>0</v>
      </c>
      <c r="P466" s="6">
        <v>0</v>
      </c>
      <c r="Q466" s="1">
        <v>0</v>
      </c>
      <c r="R466" s="6">
        <v>0</v>
      </c>
      <c r="S466" s="1">
        <v>0</v>
      </c>
      <c r="T466" s="1">
        <v>0</v>
      </c>
      <c r="U466" s="1">
        <v>0</v>
      </c>
      <c r="V466" s="1">
        <v>0</v>
      </c>
      <c r="W466" s="1">
        <v>0</v>
      </c>
      <c r="X466" s="1">
        <v>0</v>
      </c>
      <c r="Y466" s="1">
        <v>0</v>
      </c>
    </row>
    <row r="467" spans="1:25" s="4" customFormat="1" ht="15" outlineLevel="1" x14ac:dyDescent="0.25">
      <c r="A467" s="31">
        <f t="shared" si="64"/>
        <v>4</v>
      </c>
      <c r="B467" s="2" t="s">
        <v>347</v>
      </c>
      <c r="C467" s="1">
        <f t="shared" ref="C467:C480" si="65">D467+E467+F467+G467+H467+I467+K467+M467+O467+Q467+S467+U467+W467+X467+Y467</f>
        <v>1770157.2</v>
      </c>
      <c r="D467" s="1">
        <v>0</v>
      </c>
      <c r="E467" s="1">
        <v>0</v>
      </c>
      <c r="F467" s="1">
        <v>0</v>
      </c>
      <c r="G467" s="1">
        <v>0</v>
      </c>
      <c r="H467" s="1">
        <v>0</v>
      </c>
      <c r="I467" s="1">
        <v>0</v>
      </c>
      <c r="J467" s="73">
        <v>0</v>
      </c>
      <c r="K467" s="1">
        <v>0</v>
      </c>
      <c r="L467" s="6">
        <v>231.8</v>
      </c>
      <c r="M467" s="1">
        <f>'Форма 4'!F2072</f>
        <v>1770157.2</v>
      </c>
      <c r="N467" s="6">
        <v>0</v>
      </c>
      <c r="O467" s="6">
        <v>0</v>
      </c>
      <c r="P467" s="6">
        <v>0</v>
      </c>
      <c r="Q467" s="1">
        <v>0</v>
      </c>
      <c r="R467" s="6">
        <v>0</v>
      </c>
      <c r="S467" s="1">
        <v>0</v>
      </c>
      <c r="T467" s="1">
        <v>0</v>
      </c>
      <c r="U467" s="1">
        <v>0</v>
      </c>
      <c r="V467" s="1">
        <v>0</v>
      </c>
      <c r="W467" s="1">
        <v>0</v>
      </c>
      <c r="X467" s="1">
        <v>0</v>
      </c>
      <c r="Y467" s="1">
        <v>0</v>
      </c>
    </row>
    <row r="468" spans="1:25" s="4" customFormat="1" ht="15" outlineLevel="1" x14ac:dyDescent="0.25">
      <c r="A468" s="31">
        <f t="shared" si="64"/>
        <v>5</v>
      </c>
      <c r="B468" s="2" t="s">
        <v>348</v>
      </c>
      <c r="C468" s="1">
        <f t="shared" si="65"/>
        <v>1806733.18</v>
      </c>
      <c r="D468" s="1">
        <v>0</v>
      </c>
      <c r="E468" s="1">
        <v>0</v>
      </c>
      <c r="F468" s="1">
        <v>0</v>
      </c>
      <c r="G468" s="1">
        <v>0</v>
      </c>
      <c r="H468" s="1">
        <v>0</v>
      </c>
      <c r="I468" s="1">
        <v>0</v>
      </c>
      <c r="J468" s="73">
        <v>0</v>
      </c>
      <c r="K468" s="1">
        <v>0</v>
      </c>
      <c r="L468" s="6">
        <v>256</v>
      </c>
      <c r="M468" s="1">
        <f>'Форма 4'!F2075</f>
        <v>1806733.18</v>
      </c>
      <c r="N468" s="6">
        <v>0</v>
      </c>
      <c r="O468" s="6">
        <v>0</v>
      </c>
      <c r="P468" s="6">
        <v>0</v>
      </c>
      <c r="Q468" s="1">
        <v>0</v>
      </c>
      <c r="R468" s="6">
        <v>0</v>
      </c>
      <c r="S468" s="1">
        <v>0</v>
      </c>
      <c r="T468" s="1">
        <v>0</v>
      </c>
      <c r="U468" s="1">
        <v>0</v>
      </c>
      <c r="V468" s="1">
        <v>0</v>
      </c>
      <c r="W468" s="1">
        <v>0</v>
      </c>
      <c r="X468" s="1">
        <v>0</v>
      </c>
      <c r="Y468" s="1">
        <v>0</v>
      </c>
    </row>
    <row r="469" spans="1:25" s="4" customFormat="1" ht="15" outlineLevel="1" x14ac:dyDescent="0.25">
      <c r="A469" s="31">
        <f t="shared" si="64"/>
        <v>6</v>
      </c>
      <c r="B469" s="192" t="s">
        <v>349</v>
      </c>
      <c r="C469" s="1">
        <f t="shared" si="65"/>
        <v>2236449.6</v>
      </c>
      <c r="D469" s="1">
        <v>0</v>
      </c>
      <c r="E469" s="1">
        <v>0</v>
      </c>
      <c r="F469" s="1">
        <v>0</v>
      </c>
      <c r="G469" s="1">
        <v>0</v>
      </c>
      <c r="H469" s="1">
        <v>0</v>
      </c>
      <c r="I469" s="1">
        <v>0</v>
      </c>
      <c r="J469" s="73">
        <v>0</v>
      </c>
      <c r="K469" s="1">
        <v>0</v>
      </c>
      <c r="L469" s="6">
        <v>239</v>
      </c>
      <c r="M469" s="1">
        <f>'Форма 4'!F2078</f>
        <v>2236449.6</v>
      </c>
      <c r="N469" s="6">
        <v>0</v>
      </c>
      <c r="O469" s="6">
        <v>0</v>
      </c>
      <c r="P469" s="6">
        <v>0</v>
      </c>
      <c r="Q469" s="1">
        <v>0</v>
      </c>
      <c r="R469" s="6">
        <v>0</v>
      </c>
      <c r="S469" s="1">
        <v>0</v>
      </c>
      <c r="T469" s="1">
        <v>0</v>
      </c>
      <c r="U469" s="1">
        <v>0</v>
      </c>
      <c r="V469" s="1">
        <v>0</v>
      </c>
      <c r="W469" s="1">
        <v>0</v>
      </c>
      <c r="X469" s="1">
        <v>0</v>
      </c>
      <c r="Y469" s="1">
        <v>0</v>
      </c>
    </row>
    <row r="470" spans="1:25" s="4" customFormat="1" ht="15" outlineLevel="1" x14ac:dyDescent="0.25">
      <c r="A470" s="31">
        <f t="shared" si="64"/>
        <v>7</v>
      </c>
      <c r="B470" s="2" t="s">
        <v>518</v>
      </c>
      <c r="C470" s="1">
        <f t="shared" si="65"/>
        <v>85806.7</v>
      </c>
      <c r="D470" s="1">
        <v>0</v>
      </c>
      <c r="E470" s="1">
        <v>0</v>
      </c>
      <c r="F470" s="1">
        <v>0</v>
      </c>
      <c r="G470" s="1">
        <v>0</v>
      </c>
      <c r="H470" s="1">
        <v>0</v>
      </c>
      <c r="I470" s="1">
        <v>0</v>
      </c>
      <c r="J470" s="73">
        <v>0</v>
      </c>
      <c r="K470" s="1">
        <v>0</v>
      </c>
      <c r="L470" s="6">
        <v>271</v>
      </c>
      <c r="M470" s="1">
        <f>'Форма 4'!F2081</f>
        <v>85806.7</v>
      </c>
      <c r="N470" s="6">
        <v>0</v>
      </c>
      <c r="O470" s="6">
        <v>0</v>
      </c>
      <c r="P470" s="6">
        <v>0</v>
      </c>
      <c r="Q470" s="1">
        <v>0</v>
      </c>
      <c r="R470" s="6">
        <v>0</v>
      </c>
      <c r="S470" s="1">
        <v>0</v>
      </c>
      <c r="T470" s="1">
        <v>0</v>
      </c>
      <c r="U470" s="1">
        <v>0</v>
      </c>
      <c r="V470" s="1">
        <v>0</v>
      </c>
      <c r="W470" s="1">
        <v>0</v>
      </c>
      <c r="X470" s="1">
        <v>0</v>
      </c>
      <c r="Y470" s="1">
        <v>0</v>
      </c>
    </row>
    <row r="471" spans="1:25" s="4" customFormat="1" ht="15" outlineLevel="1" x14ac:dyDescent="0.25">
      <c r="A471" s="31">
        <f t="shared" si="64"/>
        <v>8</v>
      </c>
      <c r="B471" s="2" t="s">
        <v>519</v>
      </c>
      <c r="C471" s="1">
        <f>D471+E471+F471+G471+H471+I471+K471+M471+O471+Q471+S471+U471+W471+X471+Y471</f>
        <v>128200</v>
      </c>
      <c r="D471" s="1">
        <v>0</v>
      </c>
      <c r="E471" s="1">
        <v>0</v>
      </c>
      <c r="F471" s="1">
        <v>0</v>
      </c>
      <c r="G471" s="1">
        <v>0</v>
      </c>
      <c r="H471" s="1">
        <v>0</v>
      </c>
      <c r="I471" s="1">
        <v>0</v>
      </c>
      <c r="J471" s="73">
        <v>0</v>
      </c>
      <c r="K471" s="1">
        <v>0</v>
      </c>
      <c r="L471" s="6">
        <v>0</v>
      </c>
      <c r="M471" s="1">
        <v>0</v>
      </c>
      <c r="N471" s="6">
        <v>0</v>
      </c>
      <c r="O471" s="6">
        <v>0</v>
      </c>
      <c r="P471" s="6">
        <v>409.5</v>
      </c>
      <c r="Q471" s="1">
        <f>'Форма 4'!F2085+'Форма 4'!F2086</f>
        <v>89099</v>
      </c>
      <c r="R471" s="6">
        <v>0</v>
      </c>
      <c r="S471" s="1">
        <v>0</v>
      </c>
      <c r="T471" s="1">
        <v>409.5</v>
      </c>
      <c r="U471" s="1">
        <f>'Форма 4'!F2087+'Форма 4'!F2088</f>
        <v>39101</v>
      </c>
      <c r="V471" s="1">
        <v>0</v>
      </c>
      <c r="W471" s="1">
        <v>0</v>
      </c>
      <c r="X471" s="1">
        <v>0</v>
      </c>
      <c r="Y471" s="1">
        <v>0</v>
      </c>
    </row>
    <row r="472" spans="1:25" s="4" customFormat="1" ht="15" outlineLevel="1" x14ac:dyDescent="0.25">
      <c r="A472" s="31">
        <f t="shared" si="64"/>
        <v>9</v>
      </c>
      <c r="B472" s="2" t="s">
        <v>522</v>
      </c>
      <c r="C472" s="1">
        <f>D472+E472+F472+G472+H472+I472+K472+M472+O472+Q472+S472+U472+W472+X472+Y472</f>
        <v>93758</v>
      </c>
      <c r="D472" s="1">
        <v>0</v>
      </c>
      <c r="E472" s="1">
        <v>0</v>
      </c>
      <c r="F472" s="1">
        <v>0</v>
      </c>
      <c r="G472" s="1">
        <v>0</v>
      </c>
      <c r="H472" s="1">
        <v>0</v>
      </c>
      <c r="I472" s="1">
        <v>0</v>
      </c>
      <c r="J472" s="73">
        <v>0</v>
      </c>
      <c r="K472" s="1">
        <v>0</v>
      </c>
      <c r="L472" s="6">
        <v>312</v>
      </c>
      <c r="M472" s="1">
        <f>'Форма 4'!F2089</f>
        <v>93758</v>
      </c>
      <c r="N472" s="6">
        <v>0</v>
      </c>
      <c r="O472" s="6">
        <v>0</v>
      </c>
      <c r="P472" s="6">
        <v>0</v>
      </c>
      <c r="Q472" s="1">
        <v>0</v>
      </c>
      <c r="R472" s="6">
        <v>0</v>
      </c>
      <c r="S472" s="1">
        <v>0</v>
      </c>
      <c r="T472" s="1">
        <v>0</v>
      </c>
      <c r="U472" s="1">
        <v>0</v>
      </c>
      <c r="V472" s="1">
        <v>0</v>
      </c>
      <c r="W472" s="1">
        <v>0</v>
      </c>
      <c r="X472" s="1">
        <v>0</v>
      </c>
      <c r="Y472" s="1">
        <v>0</v>
      </c>
    </row>
    <row r="473" spans="1:25" s="4" customFormat="1" ht="15" outlineLevel="1" x14ac:dyDescent="0.25">
      <c r="A473" s="31">
        <f t="shared" si="64"/>
        <v>10</v>
      </c>
      <c r="B473" s="2" t="s">
        <v>523</v>
      </c>
      <c r="C473" s="1">
        <f>D473+E473+F473+G473+H473+I473+K473+M473+O473+Q473+S473+U473+W473+X473+Y473</f>
        <v>6156851.7999999998</v>
      </c>
      <c r="D473" s="1">
        <v>0</v>
      </c>
      <c r="E473" s="1">
        <v>0</v>
      </c>
      <c r="F473" s="1">
        <v>0</v>
      </c>
      <c r="G473" s="1">
        <v>0</v>
      </c>
      <c r="H473" s="1">
        <v>0</v>
      </c>
      <c r="I473" s="1">
        <v>0</v>
      </c>
      <c r="J473" s="73">
        <v>0</v>
      </c>
      <c r="K473" s="1">
        <v>0</v>
      </c>
      <c r="L473" s="6">
        <v>0</v>
      </c>
      <c r="M473" s="1">
        <v>0</v>
      </c>
      <c r="N473" s="6">
        <v>0</v>
      </c>
      <c r="O473" s="6">
        <v>0</v>
      </c>
      <c r="P473" s="6">
        <v>0</v>
      </c>
      <c r="Q473" s="1">
        <v>0</v>
      </c>
      <c r="R473" s="6">
        <v>0</v>
      </c>
      <c r="S473" s="1">
        <v>0</v>
      </c>
      <c r="T473" s="1">
        <v>0</v>
      </c>
      <c r="U473" s="1">
        <v>0</v>
      </c>
      <c r="V473" s="1">
        <v>660.79</v>
      </c>
      <c r="W473" s="1">
        <f>'Форма 4'!F2092</f>
        <v>6156851.7999999998</v>
      </c>
      <c r="X473" s="1">
        <v>0</v>
      </c>
      <c r="Y473" s="1">
        <v>0</v>
      </c>
    </row>
    <row r="474" spans="1:25" s="4" customFormat="1" ht="15" outlineLevel="1" x14ac:dyDescent="0.25">
      <c r="A474" s="31">
        <f t="shared" si="64"/>
        <v>11</v>
      </c>
      <c r="B474" s="2" t="s">
        <v>350</v>
      </c>
      <c r="C474" s="1">
        <f t="shared" si="65"/>
        <v>1899375.06</v>
      </c>
      <c r="D474" s="1">
        <v>0</v>
      </c>
      <c r="E474" s="1">
        <v>0</v>
      </c>
      <c r="F474" s="1">
        <v>0</v>
      </c>
      <c r="G474" s="1">
        <v>0</v>
      </c>
      <c r="H474" s="1">
        <v>0</v>
      </c>
      <c r="I474" s="1">
        <v>0</v>
      </c>
      <c r="J474" s="73">
        <v>0</v>
      </c>
      <c r="K474" s="1">
        <v>0</v>
      </c>
      <c r="L474" s="6">
        <v>297.8</v>
      </c>
      <c r="M474" s="1">
        <f>'Форма 4'!F2097</f>
        <v>1899375.06</v>
      </c>
      <c r="N474" s="6">
        <v>0</v>
      </c>
      <c r="O474" s="6">
        <v>0</v>
      </c>
      <c r="P474" s="6">
        <v>0</v>
      </c>
      <c r="Q474" s="1">
        <v>0</v>
      </c>
      <c r="R474" s="6">
        <v>0</v>
      </c>
      <c r="S474" s="1">
        <v>0</v>
      </c>
      <c r="T474" s="1">
        <v>0</v>
      </c>
      <c r="U474" s="1">
        <v>0</v>
      </c>
      <c r="V474" s="1">
        <v>0</v>
      </c>
      <c r="W474" s="1">
        <v>0</v>
      </c>
      <c r="X474" s="1">
        <v>0</v>
      </c>
      <c r="Y474" s="1">
        <v>0</v>
      </c>
    </row>
    <row r="475" spans="1:25" s="4" customFormat="1" ht="15" outlineLevel="1" x14ac:dyDescent="0.25">
      <c r="A475" s="31">
        <f t="shared" si="64"/>
        <v>12</v>
      </c>
      <c r="B475" s="2" t="s">
        <v>524</v>
      </c>
      <c r="C475" s="1">
        <f>D475+E475+F475+G475+H475+I475+K475+M475+O475+Q475+S475+U475+W475+X475+Y475</f>
        <v>102123.7</v>
      </c>
      <c r="D475" s="1">
        <v>0</v>
      </c>
      <c r="E475" s="1">
        <v>0</v>
      </c>
      <c r="F475" s="1">
        <v>0</v>
      </c>
      <c r="G475" s="1">
        <v>0</v>
      </c>
      <c r="H475" s="1">
        <v>0</v>
      </c>
      <c r="I475" s="1">
        <v>0</v>
      </c>
      <c r="J475" s="73">
        <v>0</v>
      </c>
      <c r="K475" s="1">
        <v>0</v>
      </c>
      <c r="L475" s="6">
        <v>321</v>
      </c>
      <c r="M475" s="1">
        <f>'Форма 4'!F2100</f>
        <v>102123.7</v>
      </c>
      <c r="N475" s="6">
        <v>0</v>
      </c>
      <c r="O475" s="6">
        <v>0</v>
      </c>
      <c r="P475" s="6">
        <v>0</v>
      </c>
      <c r="Q475" s="1">
        <v>0</v>
      </c>
      <c r="R475" s="6">
        <v>0</v>
      </c>
      <c r="S475" s="1">
        <v>0</v>
      </c>
      <c r="T475" s="1">
        <v>0</v>
      </c>
      <c r="U475" s="1">
        <v>0</v>
      </c>
      <c r="V475" s="1">
        <v>0</v>
      </c>
      <c r="W475" s="1">
        <v>0</v>
      </c>
      <c r="X475" s="1">
        <v>0</v>
      </c>
      <c r="Y475" s="1">
        <v>0</v>
      </c>
    </row>
    <row r="476" spans="1:25" s="4" customFormat="1" ht="15" outlineLevel="1" x14ac:dyDescent="0.25">
      <c r="A476" s="31">
        <f t="shared" si="64"/>
        <v>13</v>
      </c>
      <c r="B476" s="2" t="s">
        <v>525</v>
      </c>
      <c r="C476" s="1">
        <f>D476+E476+F476+G476+H476+I476+K476+M476+O476+Q476+S476+U476+W476+X476+Y476</f>
        <v>87930.5</v>
      </c>
      <c r="D476" s="1">
        <v>0</v>
      </c>
      <c r="E476" s="1">
        <v>0</v>
      </c>
      <c r="F476" s="1">
        <v>0</v>
      </c>
      <c r="G476" s="1">
        <v>0</v>
      </c>
      <c r="H476" s="1">
        <v>0</v>
      </c>
      <c r="I476" s="1">
        <v>0</v>
      </c>
      <c r="J476" s="73">
        <v>0</v>
      </c>
      <c r="K476" s="1">
        <v>0</v>
      </c>
      <c r="L476" s="6">
        <v>253.1</v>
      </c>
      <c r="M476" s="1">
        <f>'Форма 4'!F2103</f>
        <v>87930.5</v>
      </c>
      <c r="N476" s="6">
        <v>0</v>
      </c>
      <c r="O476" s="6">
        <v>0</v>
      </c>
      <c r="P476" s="6">
        <v>0</v>
      </c>
      <c r="Q476" s="1">
        <v>0</v>
      </c>
      <c r="R476" s="6">
        <v>0</v>
      </c>
      <c r="S476" s="1">
        <v>0</v>
      </c>
      <c r="T476" s="1">
        <v>0</v>
      </c>
      <c r="U476" s="1">
        <v>0</v>
      </c>
      <c r="V476" s="1">
        <v>0</v>
      </c>
      <c r="W476" s="1">
        <v>0</v>
      </c>
      <c r="X476" s="1">
        <v>0</v>
      </c>
      <c r="Y476" s="1">
        <v>0</v>
      </c>
    </row>
    <row r="477" spans="1:25" s="4" customFormat="1" ht="15" outlineLevel="1" x14ac:dyDescent="0.25">
      <c r="A477" s="31">
        <f t="shared" si="64"/>
        <v>14</v>
      </c>
      <c r="B477" s="2" t="s">
        <v>351</v>
      </c>
      <c r="C477" s="1">
        <f t="shared" si="65"/>
        <v>3260980.8</v>
      </c>
      <c r="D477" s="1">
        <v>0</v>
      </c>
      <c r="E477" s="1">
        <v>0</v>
      </c>
      <c r="F477" s="1">
        <v>0</v>
      </c>
      <c r="G477" s="1">
        <v>0</v>
      </c>
      <c r="H477" s="1">
        <v>0</v>
      </c>
      <c r="I477" s="1">
        <v>0</v>
      </c>
      <c r="J477" s="73">
        <v>0</v>
      </c>
      <c r="K477" s="1">
        <v>0</v>
      </c>
      <c r="L477" s="6">
        <v>457.6</v>
      </c>
      <c r="M477" s="1">
        <f>'Форма 4'!F2106</f>
        <v>3260980.8</v>
      </c>
      <c r="N477" s="6">
        <v>0</v>
      </c>
      <c r="O477" s="6">
        <v>0</v>
      </c>
      <c r="P477" s="6">
        <v>0</v>
      </c>
      <c r="Q477" s="1">
        <v>0</v>
      </c>
      <c r="R477" s="6">
        <v>0</v>
      </c>
      <c r="S477" s="1">
        <v>0</v>
      </c>
      <c r="T477" s="1">
        <v>0</v>
      </c>
      <c r="U477" s="1">
        <v>0</v>
      </c>
      <c r="V477" s="1">
        <v>0</v>
      </c>
      <c r="W477" s="1">
        <v>0</v>
      </c>
      <c r="X477" s="1">
        <v>0</v>
      </c>
      <c r="Y477" s="1">
        <v>0</v>
      </c>
    </row>
    <row r="478" spans="1:25" s="4" customFormat="1" ht="15" outlineLevel="1" x14ac:dyDescent="0.25">
      <c r="A478" s="31">
        <f t="shared" si="64"/>
        <v>15</v>
      </c>
      <c r="B478" s="2" t="s">
        <v>352</v>
      </c>
      <c r="C478" s="1">
        <f t="shared" si="65"/>
        <v>2628662.85</v>
      </c>
      <c r="D478" s="1">
        <v>0</v>
      </c>
      <c r="E478" s="1">
        <v>0</v>
      </c>
      <c r="F478" s="1">
        <v>0</v>
      </c>
      <c r="G478" s="1">
        <v>0</v>
      </c>
      <c r="H478" s="1">
        <v>0</v>
      </c>
      <c r="I478" s="1">
        <v>0</v>
      </c>
      <c r="J478" s="73">
        <v>0</v>
      </c>
      <c r="K478" s="1">
        <v>0</v>
      </c>
      <c r="L478" s="6">
        <v>420</v>
      </c>
      <c r="M478" s="1">
        <f>'Форма 4'!F2109</f>
        <v>2628662.85</v>
      </c>
      <c r="N478" s="6">
        <v>0</v>
      </c>
      <c r="O478" s="6">
        <v>0</v>
      </c>
      <c r="P478" s="6">
        <v>0</v>
      </c>
      <c r="Q478" s="1">
        <v>0</v>
      </c>
      <c r="R478" s="6">
        <v>0</v>
      </c>
      <c r="S478" s="1">
        <v>0</v>
      </c>
      <c r="T478" s="1">
        <v>0</v>
      </c>
      <c r="U478" s="1">
        <v>0</v>
      </c>
      <c r="V478" s="1">
        <v>0</v>
      </c>
      <c r="W478" s="1">
        <v>0</v>
      </c>
      <c r="X478" s="1">
        <v>0</v>
      </c>
      <c r="Y478" s="1">
        <v>0</v>
      </c>
    </row>
    <row r="479" spans="1:25" s="4" customFormat="1" ht="15" outlineLevel="1" x14ac:dyDescent="0.25">
      <c r="A479" s="31">
        <f t="shared" si="64"/>
        <v>16</v>
      </c>
      <c r="B479" s="2" t="s">
        <v>526</v>
      </c>
      <c r="C479" s="1">
        <f t="shared" si="65"/>
        <v>88550</v>
      </c>
      <c r="D479" s="1">
        <v>0</v>
      </c>
      <c r="E479" s="1">
        <v>0</v>
      </c>
      <c r="F479" s="1">
        <v>0</v>
      </c>
      <c r="G479" s="1">
        <v>0</v>
      </c>
      <c r="H479" s="1">
        <v>0</v>
      </c>
      <c r="I479" s="1">
        <v>0</v>
      </c>
      <c r="J479" s="73">
        <v>0</v>
      </c>
      <c r="K479" s="1">
        <v>0</v>
      </c>
      <c r="L479" s="6">
        <v>520</v>
      </c>
      <c r="M479" s="1">
        <f>'Форма 4'!F2112</f>
        <v>88550</v>
      </c>
      <c r="N479" s="6">
        <v>0</v>
      </c>
      <c r="O479" s="6">
        <v>0</v>
      </c>
      <c r="P479" s="6">
        <v>0</v>
      </c>
      <c r="Q479" s="1">
        <v>0</v>
      </c>
      <c r="R479" s="6">
        <v>0</v>
      </c>
      <c r="S479" s="1">
        <v>0</v>
      </c>
      <c r="T479" s="1">
        <v>0</v>
      </c>
      <c r="U479" s="1">
        <v>0</v>
      </c>
      <c r="V479" s="1">
        <v>0</v>
      </c>
      <c r="W479" s="1">
        <v>0</v>
      </c>
      <c r="X479" s="1">
        <v>0</v>
      </c>
      <c r="Y479" s="1">
        <v>0</v>
      </c>
    </row>
    <row r="480" spans="1:25" s="4" customFormat="1" ht="15" outlineLevel="1" x14ac:dyDescent="0.25">
      <c r="A480" s="31">
        <f t="shared" si="64"/>
        <v>17</v>
      </c>
      <c r="B480" s="2" t="s">
        <v>353</v>
      </c>
      <c r="C480" s="1">
        <f t="shared" si="65"/>
        <v>2506644.2599999998</v>
      </c>
      <c r="D480" s="1">
        <v>0</v>
      </c>
      <c r="E480" s="1">
        <v>0</v>
      </c>
      <c r="F480" s="1">
        <v>0</v>
      </c>
      <c r="G480" s="1">
        <v>0</v>
      </c>
      <c r="H480" s="1">
        <v>0</v>
      </c>
      <c r="I480" s="1">
        <v>0</v>
      </c>
      <c r="J480" s="73">
        <v>0</v>
      </c>
      <c r="K480" s="1">
        <v>0</v>
      </c>
      <c r="L480" s="6">
        <v>520</v>
      </c>
      <c r="M480" s="1">
        <f>'Форма 4'!F2115</f>
        <v>2506644.2599999998</v>
      </c>
      <c r="N480" s="6">
        <v>0</v>
      </c>
      <c r="O480" s="6">
        <v>0</v>
      </c>
      <c r="P480" s="6">
        <v>0</v>
      </c>
      <c r="Q480" s="1">
        <v>0</v>
      </c>
      <c r="R480" s="6">
        <v>0</v>
      </c>
      <c r="S480" s="1">
        <v>0</v>
      </c>
      <c r="T480" s="1">
        <v>0</v>
      </c>
      <c r="U480" s="1">
        <v>0</v>
      </c>
      <c r="V480" s="1">
        <v>0</v>
      </c>
      <c r="W480" s="1">
        <v>0</v>
      </c>
      <c r="X480" s="1">
        <v>0</v>
      </c>
      <c r="Y480" s="1">
        <v>0</v>
      </c>
    </row>
    <row r="481" spans="1:25" s="4" customFormat="1" ht="15" outlineLevel="1" x14ac:dyDescent="0.25">
      <c r="A481" s="31">
        <f t="shared" si="64"/>
        <v>18</v>
      </c>
      <c r="B481" s="2" t="s">
        <v>527</v>
      </c>
      <c r="C481" s="1">
        <f>D481+E481+F481+G481+H481+I481+K481+M481+O481+Q481+S481+U481+W481+X481+Y481</f>
        <v>86975</v>
      </c>
      <c r="D481" s="1">
        <v>0</v>
      </c>
      <c r="E481" s="1">
        <v>0</v>
      </c>
      <c r="F481" s="1">
        <v>0</v>
      </c>
      <c r="G481" s="1">
        <v>0</v>
      </c>
      <c r="H481" s="1">
        <v>0</v>
      </c>
      <c r="I481" s="1">
        <v>0</v>
      </c>
      <c r="J481" s="73">
        <v>0</v>
      </c>
      <c r="K481" s="1">
        <v>0</v>
      </c>
      <c r="L481" s="6">
        <v>520</v>
      </c>
      <c r="M481" s="1">
        <f>'Форма 4'!F2118</f>
        <v>86975</v>
      </c>
      <c r="N481" s="6">
        <v>0</v>
      </c>
      <c r="O481" s="6">
        <v>0</v>
      </c>
      <c r="P481" s="6">
        <v>0</v>
      </c>
      <c r="Q481" s="1">
        <v>0</v>
      </c>
      <c r="R481" s="6">
        <v>0</v>
      </c>
      <c r="S481" s="1">
        <v>0</v>
      </c>
      <c r="T481" s="1">
        <v>0</v>
      </c>
      <c r="U481" s="1">
        <v>0</v>
      </c>
      <c r="V481" s="1">
        <v>0</v>
      </c>
      <c r="W481" s="1">
        <v>0</v>
      </c>
      <c r="X481" s="1">
        <v>0</v>
      </c>
      <c r="Y481" s="1">
        <v>0</v>
      </c>
    </row>
    <row r="482" spans="1:25" s="4" customFormat="1" ht="15" customHeight="1" x14ac:dyDescent="0.25">
      <c r="A482" s="201" t="s">
        <v>436</v>
      </c>
      <c r="B482" s="201"/>
      <c r="C482" s="1">
        <f>C483</f>
        <v>2308441.7999999998</v>
      </c>
      <c r="D482" s="1">
        <f t="shared" ref="D482:Y482" si="66">D483</f>
        <v>0</v>
      </c>
      <c r="E482" s="1">
        <f t="shared" si="66"/>
        <v>0</v>
      </c>
      <c r="F482" s="1">
        <f t="shared" si="66"/>
        <v>0</v>
      </c>
      <c r="G482" s="1">
        <f t="shared" si="66"/>
        <v>0</v>
      </c>
      <c r="H482" s="1">
        <f t="shared" si="66"/>
        <v>0</v>
      </c>
      <c r="I482" s="1">
        <f t="shared" si="66"/>
        <v>0</v>
      </c>
      <c r="J482" s="73">
        <f t="shared" si="66"/>
        <v>0</v>
      </c>
      <c r="K482" s="1">
        <f t="shared" si="66"/>
        <v>0</v>
      </c>
      <c r="L482" s="6">
        <f t="shared" si="66"/>
        <v>270.10000000000002</v>
      </c>
      <c r="M482" s="1">
        <f t="shared" si="66"/>
        <v>2308441.7999999998</v>
      </c>
      <c r="N482" s="6">
        <f t="shared" si="66"/>
        <v>0</v>
      </c>
      <c r="O482" s="6">
        <f t="shared" si="66"/>
        <v>0</v>
      </c>
      <c r="P482" s="6">
        <f t="shared" si="66"/>
        <v>0</v>
      </c>
      <c r="Q482" s="1">
        <f t="shared" si="66"/>
        <v>0</v>
      </c>
      <c r="R482" s="6">
        <f t="shared" si="66"/>
        <v>0</v>
      </c>
      <c r="S482" s="1">
        <f t="shared" si="66"/>
        <v>0</v>
      </c>
      <c r="T482" s="1">
        <f t="shared" si="66"/>
        <v>0</v>
      </c>
      <c r="U482" s="1">
        <f t="shared" si="66"/>
        <v>0</v>
      </c>
      <c r="V482" s="1">
        <f t="shared" si="66"/>
        <v>0</v>
      </c>
      <c r="W482" s="1">
        <f t="shared" si="66"/>
        <v>0</v>
      </c>
      <c r="X482" s="1">
        <f t="shared" si="66"/>
        <v>0</v>
      </c>
      <c r="Y482" s="1">
        <f t="shared" si="66"/>
        <v>0</v>
      </c>
    </row>
    <row r="483" spans="1:25" s="4" customFormat="1" ht="15" outlineLevel="1" x14ac:dyDescent="0.25">
      <c r="A483" s="31">
        <v>1</v>
      </c>
      <c r="B483" s="2" t="s">
        <v>441</v>
      </c>
      <c r="C483" s="1">
        <f>D483+E483+F483+G483+H483+I483+K483+M483+O483+Q483+S483+U483+W483+X483+Y483</f>
        <v>2308441.7999999998</v>
      </c>
      <c r="D483" s="1">
        <v>0</v>
      </c>
      <c r="E483" s="1">
        <v>0</v>
      </c>
      <c r="F483" s="1">
        <v>0</v>
      </c>
      <c r="G483" s="1">
        <v>0</v>
      </c>
      <c r="H483" s="1">
        <v>0</v>
      </c>
      <c r="I483" s="1">
        <v>0</v>
      </c>
      <c r="J483" s="73">
        <v>0</v>
      </c>
      <c r="K483" s="1">
        <v>0</v>
      </c>
      <c r="L483" s="6">
        <v>270.10000000000002</v>
      </c>
      <c r="M483" s="1">
        <f>'Форма 4'!F2122</f>
        <v>2308441.7999999998</v>
      </c>
      <c r="N483" s="6">
        <v>0</v>
      </c>
      <c r="O483" s="6">
        <v>0</v>
      </c>
      <c r="P483" s="6">
        <v>0</v>
      </c>
      <c r="Q483" s="1">
        <v>0</v>
      </c>
      <c r="R483" s="6">
        <v>0</v>
      </c>
      <c r="S483" s="1">
        <v>0</v>
      </c>
      <c r="T483" s="1">
        <v>0</v>
      </c>
      <c r="U483" s="1">
        <v>0</v>
      </c>
      <c r="V483" s="1">
        <v>0</v>
      </c>
      <c r="W483" s="1">
        <v>0</v>
      </c>
      <c r="X483" s="1">
        <v>0</v>
      </c>
      <c r="Y483" s="1">
        <v>0</v>
      </c>
    </row>
    <row r="484" spans="1:25" s="4" customFormat="1" ht="15" customHeight="1" x14ac:dyDescent="0.25">
      <c r="A484" s="201" t="s">
        <v>444</v>
      </c>
      <c r="B484" s="201"/>
      <c r="C484" s="1">
        <f>C485</f>
        <v>3015600</v>
      </c>
      <c r="D484" s="1">
        <f t="shared" ref="D484:Y484" si="67">D485</f>
        <v>0</v>
      </c>
      <c r="E484" s="1">
        <f t="shared" si="67"/>
        <v>0</v>
      </c>
      <c r="F484" s="1">
        <f t="shared" si="67"/>
        <v>0</v>
      </c>
      <c r="G484" s="1">
        <f t="shared" si="67"/>
        <v>0</v>
      </c>
      <c r="H484" s="1">
        <f t="shared" si="67"/>
        <v>0</v>
      </c>
      <c r="I484" s="1">
        <f t="shared" si="67"/>
        <v>0</v>
      </c>
      <c r="J484" s="73">
        <f t="shared" si="67"/>
        <v>0</v>
      </c>
      <c r="K484" s="1">
        <f t="shared" si="67"/>
        <v>0</v>
      </c>
      <c r="L484" s="6">
        <f t="shared" si="67"/>
        <v>350</v>
      </c>
      <c r="M484" s="1">
        <f t="shared" si="67"/>
        <v>3015600</v>
      </c>
      <c r="N484" s="6">
        <f t="shared" si="67"/>
        <v>0</v>
      </c>
      <c r="O484" s="6">
        <f t="shared" si="67"/>
        <v>0</v>
      </c>
      <c r="P484" s="6">
        <f t="shared" si="67"/>
        <v>0</v>
      </c>
      <c r="Q484" s="1">
        <f t="shared" si="67"/>
        <v>0</v>
      </c>
      <c r="R484" s="6">
        <f t="shared" si="67"/>
        <v>0</v>
      </c>
      <c r="S484" s="1">
        <f t="shared" si="67"/>
        <v>0</v>
      </c>
      <c r="T484" s="1">
        <f t="shared" si="67"/>
        <v>0</v>
      </c>
      <c r="U484" s="1">
        <f t="shared" si="67"/>
        <v>0</v>
      </c>
      <c r="V484" s="1">
        <f t="shared" si="67"/>
        <v>0</v>
      </c>
      <c r="W484" s="1">
        <f t="shared" si="67"/>
        <v>0</v>
      </c>
      <c r="X484" s="1">
        <f t="shared" si="67"/>
        <v>0</v>
      </c>
      <c r="Y484" s="1">
        <f t="shared" si="67"/>
        <v>0</v>
      </c>
    </row>
    <row r="485" spans="1:25" s="4" customFormat="1" ht="15" outlineLevel="1" x14ac:dyDescent="0.25">
      <c r="A485" s="31">
        <v>1</v>
      </c>
      <c r="B485" s="2" t="s">
        <v>445</v>
      </c>
      <c r="C485" s="1">
        <f>D485+E485+F485+G485+H485+I485+K485+M485+O485+Q485+S485+U485+W485+X485+Y485</f>
        <v>3015600</v>
      </c>
      <c r="D485" s="1">
        <v>0</v>
      </c>
      <c r="E485" s="1">
        <v>0</v>
      </c>
      <c r="F485" s="1">
        <v>0</v>
      </c>
      <c r="G485" s="1">
        <v>0</v>
      </c>
      <c r="H485" s="1">
        <v>0</v>
      </c>
      <c r="I485" s="1">
        <v>0</v>
      </c>
      <c r="J485" s="73">
        <v>0</v>
      </c>
      <c r="K485" s="1">
        <v>0</v>
      </c>
      <c r="L485" s="6">
        <v>350</v>
      </c>
      <c r="M485" s="1">
        <f>'Форма 4'!F2126</f>
        <v>3015600</v>
      </c>
      <c r="N485" s="6">
        <v>0</v>
      </c>
      <c r="O485" s="6">
        <v>0</v>
      </c>
      <c r="P485" s="6">
        <v>0</v>
      </c>
      <c r="Q485" s="1">
        <v>0</v>
      </c>
      <c r="R485" s="6">
        <v>0</v>
      </c>
      <c r="S485" s="1">
        <v>0</v>
      </c>
      <c r="T485" s="1">
        <v>0</v>
      </c>
      <c r="U485" s="1">
        <v>0</v>
      </c>
      <c r="V485" s="1">
        <v>0</v>
      </c>
      <c r="W485" s="1">
        <v>0</v>
      </c>
      <c r="X485" s="1">
        <v>0</v>
      </c>
      <c r="Y485" s="1">
        <v>0</v>
      </c>
    </row>
    <row r="486" spans="1:25" s="4" customFormat="1" ht="15" customHeight="1" outlineLevel="1" x14ac:dyDescent="0.25">
      <c r="A486" s="201" t="s">
        <v>377</v>
      </c>
      <c r="B486" s="201"/>
      <c r="C486" s="1">
        <f>C487</f>
        <v>2099424.65</v>
      </c>
      <c r="D486" s="1">
        <f t="shared" ref="D486:Y486" si="68">D487</f>
        <v>0</v>
      </c>
      <c r="E486" s="1">
        <f t="shared" si="68"/>
        <v>0</v>
      </c>
      <c r="F486" s="1">
        <f t="shared" si="68"/>
        <v>0</v>
      </c>
      <c r="G486" s="1">
        <f t="shared" si="68"/>
        <v>0</v>
      </c>
      <c r="H486" s="1">
        <f t="shared" si="68"/>
        <v>0</v>
      </c>
      <c r="I486" s="1">
        <f t="shared" si="68"/>
        <v>0</v>
      </c>
      <c r="J486" s="73">
        <f t="shared" si="68"/>
        <v>0</v>
      </c>
      <c r="K486" s="1">
        <f t="shared" si="68"/>
        <v>0</v>
      </c>
      <c r="L486" s="6">
        <f t="shared" si="68"/>
        <v>270</v>
      </c>
      <c r="M486" s="1">
        <f t="shared" si="68"/>
        <v>2099424.65</v>
      </c>
      <c r="N486" s="6">
        <f t="shared" si="68"/>
        <v>0</v>
      </c>
      <c r="O486" s="6">
        <f t="shared" si="68"/>
        <v>0</v>
      </c>
      <c r="P486" s="6">
        <f t="shared" si="68"/>
        <v>0</v>
      </c>
      <c r="Q486" s="1">
        <f t="shared" si="68"/>
        <v>0</v>
      </c>
      <c r="R486" s="6">
        <f t="shared" si="68"/>
        <v>0</v>
      </c>
      <c r="S486" s="1">
        <f t="shared" si="68"/>
        <v>0</v>
      </c>
      <c r="T486" s="1">
        <f t="shared" si="68"/>
        <v>0</v>
      </c>
      <c r="U486" s="1">
        <f t="shared" si="68"/>
        <v>0</v>
      </c>
      <c r="V486" s="1">
        <f t="shared" si="68"/>
        <v>0</v>
      </c>
      <c r="W486" s="1">
        <f t="shared" si="68"/>
        <v>0</v>
      </c>
      <c r="X486" s="1">
        <f t="shared" si="68"/>
        <v>0</v>
      </c>
      <c r="Y486" s="1">
        <f t="shared" si="68"/>
        <v>0</v>
      </c>
    </row>
    <row r="487" spans="1:25" s="4" customFormat="1" ht="15" outlineLevel="1" x14ac:dyDescent="0.25">
      <c r="A487" s="31">
        <v>1</v>
      </c>
      <c r="B487" s="2" t="s">
        <v>379</v>
      </c>
      <c r="C487" s="1">
        <f>D487+E487+F487+G487+H487+I487+K487+M487+O487+Q487+S487+U487+W487+X487+Y487</f>
        <v>2099424.65</v>
      </c>
      <c r="D487" s="1">
        <v>0</v>
      </c>
      <c r="E487" s="1">
        <v>0</v>
      </c>
      <c r="F487" s="1">
        <v>0</v>
      </c>
      <c r="G487" s="1">
        <v>0</v>
      </c>
      <c r="H487" s="1">
        <v>0</v>
      </c>
      <c r="I487" s="1">
        <v>0</v>
      </c>
      <c r="J487" s="73">
        <v>0</v>
      </c>
      <c r="K487" s="1">
        <v>0</v>
      </c>
      <c r="L487" s="6">
        <v>270</v>
      </c>
      <c r="M487" s="1">
        <f>'Форма 4'!F2130</f>
        <v>2099424.65</v>
      </c>
      <c r="N487" s="6">
        <v>0</v>
      </c>
      <c r="O487" s="6">
        <v>0</v>
      </c>
      <c r="P487" s="6">
        <v>0</v>
      </c>
      <c r="Q487" s="1">
        <v>0</v>
      </c>
      <c r="R487" s="6">
        <v>0</v>
      </c>
      <c r="S487" s="1">
        <v>0</v>
      </c>
      <c r="T487" s="1">
        <v>0</v>
      </c>
      <c r="U487" s="1">
        <v>0</v>
      </c>
      <c r="V487" s="1">
        <v>0</v>
      </c>
      <c r="W487" s="1">
        <v>0</v>
      </c>
      <c r="X487" s="1">
        <v>0</v>
      </c>
      <c r="Y487" s="1">
        <v>0</v>
      </c>
    </row>
    <row r="488" spans="1:25" s="4" customFormat="1" ht="15" customHeight="1" x14ac:dyDescent="0.25">
      <c r="A488" s="201" t="s">
        <v>25</v>
      </c>
      <c r="B488" s="201"/>
      <c r="C488" s="6">
        <f t="shared" ref="C488:Y488" si="69">SUM(C489:C495)</f>
        <v>24955543.41</v>
      </c>
      <c r="D488" s="6">
        <f t="shared" si="69"/>
        <v>0</v>
      </c>
      <c r="E488" s="6">
        <f t="shared" si="69"/>
        <v>0</v>
      </c>
      <c r="F488" s="6">
        <f t="shared" si="69"/>
        <v>0</v>
      </c>
      <c r="G488" s="6">
        <f t="shared" si="69"/>
        <v>0</v>
      </c>
      <c r="H488" s="6">
        <f t="shared" si="69"/>
        <v>0</v>
      </c>
      <c r="I488" s="6">
        <f t="shared" si="69"/>
        <v>0</v>
      </c>
      <c r="J488" s="73">
        <f t="shared" si="69"/>
        <v>0</v>
      </c>
      <c r="K488" s="6">
        <f t="shared" si="69"/>
        <v>0</v>
      </c>
      <c r="L488" s="6">
        <f t="shared" si="69"/>
        <v>5602.82</v>
      </c>
      <c r="M488" s="6">
        <f t="shared" si="69"/>
        <v>24955543.41</v>
      </c>
      <c r="N488" s="6">
        <f t="shared" si="69"/>
        <v>0</v>
      </c>
      <c r="O488" s="6">
        <f t="shared" si="69"/>
        <v>0</v>
      </c>
      <c r="P488" s="6">
        <f t="shared" si="69"/>
        <v>0</v>
      </c>
      <c r="Q488" s="6">
        <f t="shared" si="69"/>
        <v>0</v>
      </c>
      <c r="R488" s="6">
        <f t="shared" si="69"/>
        <v>0</v>
      </c>
      <c r="S488" s="6">
        <f t="shared" si="69"/>
        <v>0</v>
      </c>
      <c r="T488" s="6">
        <f t="shared" si="69"/>
        <v>0</v>
      </c>
      <c r="U488" s="6">
        <f t="shared" si="69"/>
        <v>0</v>
      </c>
      <c r="V488" s="6">
        <f t="shared" si="69"/>
        <v>0</v>
      </c>
      <c r="W488" s="6">
        <f t="shared" si="69"/>
        <v>0</v>
      </c>
      <c r="X488" s="6">
        <f t="shared" si="69"/>
        <v>0</v>
      </c>
      <c r="Y488" s="6">
        <f t="shared" si="69"/>
        <v>0</v>
      </c>
    </row>
    <row r="489" spans="1:25" s="4" customFormat="1" ht="15" outlineLevel="1" x14ac:dyDescent="0.25">
      <c r="A489" s="31">
        <v>1</v>
      </c>
      <c r="B489" s="2" t="s">
        <v>554</v>
      </c>
      <c r="C489" s="1">
        <f t="shared" ref="C489:C495" si="70">D489+E489+F489+G489+H489+I489+K489+M489+O489+Q489+S489+U489+W489+X489+Y489</f>
        <v>4589942.4000000004</v>
      </c>
      <c r="D489" s="1">
        <v>0</v>
      </c>
      <c r="E489" s="1">
        <v>0</v>
      </c>
      <c r="F489" s="1">
        <v>0</v>
      </c>
      <c r="G489" s="1">
        <v>0</v>
      </c>
      <c r="H489" s="1">
        <v>0</v>
      </c>
      <c r="I489" s="1">
        <v>0</v>
      </c>
      <c r="J489" s="73">
        <v>0</v>
      </c>
      <c r="K489" s="1">
        <v>0</v>
      </c>
      <c r="L489" s="6">
        <v>650</v>
      </c>
      <c r="M489" s="1">
        <f>'Форма 4'!F2134</f>
        <v>4589942.4000000004</v>
      </c>
      <c r="N489" s="6">
        <v>0</v>
      </c>
      <c r="O489" s="6">
        <v>0</v>
      </c>
      <c r="P489" s="1">
        <v>0</v>
      </c>
      <c r="Q489" s="1">
        <v>0</v>
      </c>
      <c r="R489" s="6">
        <v>0</v>
      </c>
      <c r="S489" s="1">
        <v>0</v>
      </c>
      <c r="T489" s="6">
        <v>0</v>
      </c>
      <c r="U489" s="1">
        <v>0</v>
      </c>
      <c r="V489" s="6">
        <v>0</v>
      </c>
      <c r="W489" s="1">
        <v>0</v>
      </c>
      <c r="X489" s="6">
        <v>0</v>
      </c>
      <c r="Y489" s="1">
        <v>0</v>
      </c>
    </row>
    <row r="490" spans="1:25" s="4" customFormat="1" ht="15" outlineLevel="1" x14ac:dyDescent="0.25">
      <c r="A490" s="31">
        <v>2</v>
      </c>
      <c r="B490" s="2" t="s">
        <v>555</v>
      </c>
      <c r="C490" s="1">
        <f t="shared" si="70"/>
        <v>6566246.4000000004</v>
      </c>
      <c r="D490" s="1">
        <v>0</v>
      </c>
      <c r="E490" s="1">
        <v>0</v>
      </c>
      <c r="F490" s="1">
        <v>0</v>
      </c>
      <c r="G490" s="1">
        <v>0</v>
      </c>
      <c r="H490" s="1">
        <v>0</v>
      </c>
      <c r="I490" s="1">
        <v>0</v>
      </c>
      <c r="J490" s="73">
        <v>0</v>
      </c>
      <c r="K490" s="1">
        <v>0</v>
      </c>
      <c r="L490" s="6">
        <v>920</v>
      </c>
      <c r="M490" s="1">
        <f>'Форма 4'!F2137</f>
        <v>6566246.4000000004</v>
      </c>
      <c r="N490" s="6">
        <v>0</v>
      </c>
      <c r="O490" s="6">
        <v>0</v>
      </c>
      <c r="P490" s="1">
        <v>0</v>
      </c>
      <c r="Q490" s="1">
        <v>0</v>
      </c>
      <c r="R490" s="6">
        <v>0</v>
      </c>
      <c r="S490" s="1">
        <v>0</v>
      </c>
      <c r="T490" s="6">
        <v>0</v>
      </c>
      <c r="U490" s="1">
        <v>0</v>
      </c>
      <c r="V490" s="6">
        <v>0</v>
      </c>
      <c r="W490" s="1">
        <v>0</v>
      </c>
      <c r="X490" s="6">
        <v>0</v>
      </c>
      <c r="Y490" s="1">
        <v>0</v>
      </c>
    </row>
    <row r="491" spans="1:25" s="4" customFormat="1" ht="15" outlineLevel="1" x14ac:dyDescent="0.25">
      <c r="A491" s="31">
        <v>3</v>
      </c>
      <c r="B491" s="2" t="s">
        <v>479</v>
      </c>
      <c r="C491" s="1">
        <f t="shared" si="70"/>
        <v>496933.8</v>
      </c>
      <c r="D491" s="1">
        <v>0</v>
      </c>
      <c r="E491" s="1">
        <v>0</v>
      </c>
      <c r="F491" s="1">
        <v>0</v>
      </c>
      <c r="G491" s="1">
        <v>0</v>
      </c>
      <c r="H491" s="1">
        <v>0</v>
      </c>
      <c r="I491" s="1">
        <v>0</v>
      </c>
      <c r="J491" s="73">
        <v>0</v>
      </c>
      <c r="K491" s="1">
        <v>0</v>
      </c>
      <c r="L491" s="6">
        <v>692.82</v>
      </c>
      <c r="M491" s="1">
        <f>'Форма 4'!F2140</f>
        <v>496933.8</v>
      </c>
      <c r="N491" s="6">
        <v>0</v>
      </c>
      <c r="O491" s="6">
        <v>0</v>
      </c>
      <c r="P491" s="1">
        <v>0</v>
      </c>
      <c r="Q491" s="1">
        <v>0</v>
      </c>
      <c r="R491" s="6">
        <v>0</v>
      </c>
      <c r="S491" s="1">
        <v>0</v>
      </c>
      <c r="T491" s="6">
        <v>0</v>
      </c>
      <c r="U491" s="1">
        <v>0</v>
      </c>
      <c r="V491" s="6">
        <v>0</v>
      </c>
      <c r="W491" s="1">
        <v>0</v>
      </c>
      <c r="X491" s="6">
        <v>0</v>
      </c>
      <c r="Y491" s="1">
        <v>0</v>
      </c>
    </row>
    <row r="492" spans="1:25" s="4" customFormat="1" ht="15" outlineLevel="1" x14ac:dyDescent="0.25">
      <c r="A492" s="31">
        <v>4</v>
      </c>
      <c r="B492" s="2" t="s">
        <v>481</v>
      </c>
      <c r="C492" s="1">
        <f t="shared" si="70"/>
        <v>673761</v>
      </c>
      <c r="D492" s="1">
        <v>0</v>
      </c>
      <c r="E492" s="1">
        <v>0</v>
      </c>
      <c r="F492" s="1">
        <v>0</v>
      </c>
      <c r="G492" s="1">
        <v>0</v>
      </c>
      <c r="H492" s="1">
        <v>0</v>
      </c>
      <c r="I492" s="1">
        <v>0</v>
      </c>
      <c r="J492" s="73">
        <v>0</v>
      </c>
      <c r="K492" s="1">
        <v>0</v>
      </c>
      <c r="L492" s="6">
        <v>1300</v>
      </c>
      <c r="M492" s="1">
        <f>'Форма 4'!F2143</f>
        <v>673761</v>
      </c>
      <c r="N492" s="6">
        <v>0</v>
      </c>
      <c r="O492" s="6">
        <v>0</v>
      </c>
      <c r="P492" s="1">
        <v>0</v>
      </c>
      <c r="Q492" s="1">
        <v>0</v>
      </c>
      <c r="R492" s="6">
        <v>0</v>
      </c>
      <c r="S492" s="1">
        <v>0</v>
      </c>
      <c r="T492" s="6">
        <v>0</v>
      </c>
      <c r="U492" s="1">
        <v>0</v>
      </c>
      <c r="V492" s="6">
        <v>0</v>
      </c>
      <c r="W492" s="1">
        <v>0</v>
      </c>
      <c r="X492" s="6">
        <v>0</v>
      </c>
      <c r="Y492" s="1">
        <v>0</v>
      </c>
    </row>
    <row r="493" spans="1:25" s="4" customFormat="1" ht="15" outlineLevel="1" x14ac:dyDescent="0.25">
      <c r="A493" s="31">
        <v>5</v>
      </c>
      <c r="B493" s="16" t="s">
        <v>480</v>
      </c>
      <c r="C493" s="1">
        <f t="shared" si="70"/>
        <v>158524.29999999999</v>
      </c>
      <c r="D493" s="1">
        <v>0</v>
      </c>
      <c r="E493" s="1">
        <v>0</v>
      </c>
      <c r="F493" s="1">
        <v>0</v>
      </c>
      <c r="G493" s="1">
        <v>0</v>
      </c>
      <c r="H493" s="1">
        <v>0</v>
      </c>
      <c r="I493" s="1">
        <v>0</v>
      </c>
      <c r="J493" s="73">
        <v>0</v>
      </c>
      <c r="K493" s="1">
        <v>0</v>
      </c>
      <c r="L493" s="6">
        <v>275</v>
      </c>
      <c r="M493" s="1">
        <f>'Форма 4'!F2146</f>
        <v>158524.29999999999</v>
      </c>
      <c r="N493" s="6">
        <v>0</v>
      </c>
      <c r="O493" s="6">
        <v>0</v>
      </c>
      <c r="P493" s="1">
        <v>0</v>
      </c>
      <c r="Q493" s="1">
        <v>0</v>
      </c>
      <c r="R493" s="6">
        <v>0</v>
      </c>
      <c r="S493" s="1">
        <v>0</v>
      </c>
      <c r="T493" s="6">
        <v>0</v>
      </c>
      <c r="U493" s="1">
        <v>0</v>
      </c>
      <c r="V493" s="6">
        <v>0</v>
      </c>
      <c r="W493" s="1">
        <v>0</v>
      </c>
      <c r="X493" s="6">
        <v>0</v>
      </c>
      <c r="Y493" s="1">
        <v>0</v>
      </c>
    </row>
    <row r="494" spans="1:25" s="4" customFormat="1" ht="15" outlineLevel="1" x14ac:dyDescent="0.25">
      <c r="A494" s="31">
        <v>6</v>
      </c>
      <c r="B494" s="16" t="s">
        <v>482</v>
      </c>
      <c r="C494" s="1">
        <f t="shared" si="70"/>
        <v>536190.71</v>
      </c>
      <c r="D494" s="1">
        <v>0</v>
      </c>
      <c r="E494" s="1">
        <v>0</v>
      </c>
      <c r="F494" s="1">
        <v>0</v>
      </c>
      <c r="G494" s="1">
        <v>0</v>
      </c>
      <c r="H494" s="1">
        <v>0</v>
      </c>
      <c r="I494" s="1">
        <v>0</v>
      </c>
      <c r="J494" s="73">
        <v>0</v>
      </c>
      <c r="K494" s="1">
        <v>0</v>
      </c>
      <c r="L494" s="6">
        <v>840</v>
      </c>
      <c r="M494" s="1">
        <f>'Форма 4'!F2149</f>
        <v>536190.71</v>
      </c>
      <c r="N494" s="6">
        <v>0</v>
      </c>
      <c r="O494" s="6">
        <v>0</v>
      </c>
      <c r="P494" s="1">
        <v>0</v>
      </c>
      <c r="Q494" s="1">
        <v>0</v>
      </c>
      <c r="R494" s="6">
        <v>0</v>
      </c>
      <c r="S494" s="1">
        <v>0</v>
      </c>
      <c r="T494" s="6">
        <v>0</v>
      </c>
      <c r="U494" s="1">
        <v>0</v>
      </c>
      <c r="V494" s="6">
        <v>0</v>
      </c>
      <c r="W494" s="1">
        <v>0</v>
      </c>
      <c r="X494" s="6">
        <v>0</v>
      </c>
      <c r="Y494" s="1">
        <v>0</v>
      </c>
    </row>
    <row r="495" spans="1:25" s="4" customFormat="1" ht="15" outlineLevel="1" x14ac:dyDescent="0.25">
      <c r="A495" s="31">
        <v>7</v>
      </c>
      <c r="B495" s="16" t="s">
        <v>558</v>
      </c>
      <c r="C495" s="1">
        <f t="shared" si="70"/>
        <v>11933944.800000001</v>
      </c>
      <c r="D495" s="1">
        <v>0</v>
      </c>
      <c r="E495" s="1">
        <v>0</v>
      </c>
      <c r="F495" s="1">
        <v>0</v>
      </c>
      <c r="G495" s="1">
        <v>0</v>
      </c>
      <c r="H495" s="1">
        <v>0</v>
      </c>
      <c r="I495" s="1">
        <v>0</v>
      </c>
      <c r="J495" s="73">
        <v>0</v>
      </c>
      <c r="K495" s="1">
        <v>0</v>
      </c>
      <c r="L495" s="6">
        <v>925</v>
      </c>
      <c r="M495" s="1">
        <f>'Форма 4'!F2152</f>
        <v>11933944.800000001</v>
      </c>
      <c r="N495" s="6">
        <v>0</v>
      </c>
      <c r="O495" s="6">
        <v>0</v>
      </c>
      <c r="P495" s="1">
        <v>0</v>
      </c>
      <c r="Q495" s="1">
        <v>0</v>
      </c>
      <c r="R495" s="6">
        <v>0</v>
      </c>
      <c r="S495" s="1">
        <v>0</v>
      </c>
      <c r="T495" s="6">
        <v>0</v>
      </c>
      <c r="U495" s="1">
        <v>0</v>
      </c>
      <c r="V495" s="6">
        <v>0</v>
      </c>
      <c r="W495" s="1">
        <v>0</v>
      </c>
      <c r="X495" s="6">
        <v>0</v>
      </c>
      <c r="Y495" s="1">
        <v>0</v>
      </c>
    </row>
    <row r="496" spans="1:25" s="4" customFormat="1" ht="15.75" customHeight="1" x14ac:dyDescent="0.25">
      <c r="A496" s="244" t="s">
        <v>368</v>
      </c>
      <c r="B496" s="244"/>
      <c r="C496" s="5"/>
      <c r="D496" s="5"/>
      <c r="E496" s="5"/>
      <c r="F496" s="5"/>
      <c r="G496" s="5"/>
      <c r="H496" s="5"/>
      <c r="I496" s="5"/>
      <c r="J496" s="5"/>
      <c r="K496" s="5"/>
      <c r="L496" s="5"/>
      <c r="M496" s="5"/>
      <c r="N496" s="5"/>
      <c r="O496" s="5"/>
      <c r="P496" s="5"/>
      <c r="Q496" s="5"/>
      <c r="R496" s="5"/>
      <c r="S496" s="5"/>
      <c r="T496" s="5"/>
      <c r="U496" s="5"/>
      <c r="V496" s="5"/>
      <c r="W496" s="5"/>
      <c r="X496" s="5"/>
      <c r="Y496" s="5"/>
    </row>
    <row r="497" spans="1:25" s="4" customFormat="1" ht="15" customHeight="1" x14ac:dyDescent="0.25">
      <c r="A497" s="198" t="s">
        <v>30</v>
      </c>
      <c r="B497" s="198"/>
      <c r="C497" s="6">
        <f>C498+C501+C505+C508+C510+C564+C578+C671+C673+C676+C690+C692+C694+C697+C699+C704</f>
        <v>781750207.92999995</v>
      </c>
      <c r="D497" s="6">
        <f t="shared" ref="D497:Y497" si="71">D498+D501+D505+D508+D510+D564+D578+D671+D673+D676+D690+D692+D694+D697+D699+D704</f>
        <v>9196043.1999999993</v>
      </c>
      <c r="E497" s="6">
        <f t="shared" si="71"/>
        <v>45519113.380000003</v>
      </c>
      <c r="F497" s="6">
        <f t="shared" si="71"/>
        <v>0</v>
      </c>
      <c r="G497" s="6">
        <f t="shared" si="71"/>
        <v>6434969.3799999999</v>
      </c>
      <c r="H497" s="6">
        <f t="shared" si="71"/>
        <v>5577649.2599999998</v>
      </c>
      <c r="I497" s="6">
        <f t="shared" si="71"/>
        <v>1767823.84</v>
      </c>
      <c r="J497" s="73">
        <f t="shared" si="71"/>
        <v>33</v>
      </c>
      <c r="K497" s="6">
        <f t="shared" si="71"/>
        <v>57752312</v>
      </c>
      <c r="L497" s="6">
        <f t="shared" si="71"/>
        <v>107358.09</v>
      </c>
      <c r="M497" s="6">
        <f t="shared" si="71"/>
        <v>442501325.02999997</v>
      </c>
      <c r="N497" s="6">
        <f t="shared" si="71"/>
        <v>0</v>
      </c>
      <c r="O497" s="6">
        <f t="shared" si="71"/>
        <v>0</v>
      </c>
      <c r="P497" s="6">
        <f t="shared" si="71"/>
        <v>2476.84</v>
      </c>
      <c r="Q497" s="6">
        <f t="shared" si="71"/>
        <v>9105239.3000000007</v>
      </c>
      <c r="R497" s="6">
        <f t="shared" si="71"/>
        <v>121</v>
      </c>
      <c r="S497" s="6">
        <f t="shared" si="71"/>
        <v>2696830.5</v>
      </c>
      <c r="T497" s="6">
        <f t="shared" si="71"/>
        <v>1138.8399999999999</v>
      </c>
      <c r="U497" s="6">
        <f t="shared" si="71"/>
        <v>2538393.52</v>
      </c>
      <c r="V497" s="6">
        <f t="shared" si="71"/>
        <v>15574.2</v>
      </c>
      <c r="W497" s="6">
        <f t="shared" si="71"/>
        <v>198621535.52000001</v>
      </c>
      <c r="X497" s="6">
        <f t="shared" si="71"/>
        <v>0</v>
      </c>
      <c r="Y497" s="6">
        <f t="shared" si="71"/>
        <v>38973</v>
      </c>
    </row>
    <row r="498" spans="1:25" s="4" customFormat="1" ht="15" customHeight="1" x14ac:dyDescent="0.25">
      <c r="A498" s="199" t="s">
        <v>27</v>
      </c>
      <c r="B498" s="199"/>
      <c r="C498" s="1">
        <f>SUM(C499:C500)</f>
        <v>3999504.6</v>
      </c>
      <c r="D498" s="1">
        <f t="shared" ref="D498:Y498" si="72">SUM(D499:D500)</f>
        <v>0</v>
      </c>
      <c r="E498" s="1">
        <f t="shared" si="72"/>
        <v>0</v>
      </c>
      <c r="F498" s="1">
        <f t="shared" si="72"/>
        <v>0</v>
      </c>
      <c r="G498" s="1">
        <f t="shared" si="72"/>
        <v>0</v>
      </c>
      <c r="H498" s="1">
        <f t="shared" si="72"/>
        <v>0</v>
      </c>
      <c r="I498" s="1">
        <f t="shared" si="72"/>
        <v>0</v>
      </c>
      <c r="J498" s="74">
        <f t="shared" si="72"/>
        <v>0</v>
      </c>
      <c r="K498" s="1">
        <f t="shared" si="72"/>
        <v>0</v>
      </c>
      <c r="L498" s="1">
        <f t="shared" si="72"/>
        <v>784.95</v>
      </c>
      <c r="M498" s="1">
        <f t="shared" si="72"/>
        <v>3999504.6</v>
      </c>
      <c r="N498" s="1">
        <f t="shared" si="72"/>
        <v>0</v>
      </c>
      <c r="O498" s="1">
        <f t="shared" si="72"/>
        <v>0</v>
      </c>
      <c r="P498" s="1">
        <f t="shared" si="72"/>
        <v>0</v>
      </c>
      <c r="Q498" s="1">
        <f t="shared" si="72"/>
        <v>0</v>
      </c>
      <c r="R498" s="1">
        <f t="shared" si="72"/>
        <v>0</v>
      </c>
      <c r="S498" s="1">
        <f t="shared" si="72"/>
        <v>0</v>
      </c>
      <c r="T498" s="1">
        <f t="shared" si="72"/>
        <v>0</v>
      </c>
      <c r="U498" s="1">
        <f t="shared" si="72"/>
        <v>0</v>
      </c>
      <c r="V498" s="1">
        <f t="shared" si="72"/>
        <v>0</v>
      </c>
      <c r="W498" s="1">
        <f t="shared" si="72"/>
        <v>0</v>
      </c>
      <c r="X498" s="1">
        <f t="shared" si="72"/>
        <v>0</v>
      </c>
      <c r="Y498" s="1">
        <f t="shared" si="72"/>
        <v>0</v>
      </c>
    </row>
    <row r="499" spans="1:25" s="4" customFormat="1" ht="15" outlineLevel="1" x14ac:dyDescent="0.25">
      <c r="A499" s="39">
        <v>1</v>
      </c>
      <c r="B499" s="19" t="s">
        <v>643</v>
      </c>
      <c r="C499" s="1">
        <f>D499+E499+F499+G499+H499+I499+K499+M499+O499+Q499+S499+U499+W499+X499+Y499</f>
        <v>128982</v>
      </c>
      <c r="D499" s="1">
        <v>0</v>
      </c>
      <c r="E499" s="1">
        <v>0</v>
      </c>
      <c r="F499" s="1">
        <v>0</v>
      </c>
      <c r="G499" s="1">
        <v>0</v>
      </c>
      <c r="H499" s="1">
        <v>0</v>
      </c>
      <c r="I499" s="1">
        <v>0</v>
      </c>
      <c r="J499" s="74">
        <v>0</v>
      </c>
      <c r="K499" s="1">
        <v>0</v>
      </c>
      <c r="L499" s="1">
        <v>386.93</v>
      </c>
      <c r="M499" s="1">
        <f>'Форма 4'!F2158</f>
        <v>128982</v>
      </c>
      <c r="N499" s="1">
        <v>0</v>
      </c>
      <c r="O499" s="1">
        <v>0</v>
      </c>
      <c r="P499" s="1">
        <v>0</v>
      </c>
      <c r="Q499" s="1">
        <v>0</v>
      </c>
      <c r="R499" s="1">
        <v>0</v>
      </c>
      <c r="S499" s="1">
        <v>0</v>
      </c>
      <c r="T499" s="1">
        <v>0</v>
      </c>
      <c r="U499" s="1">
        <v>0</v>
      </c>
      <c r="V499" s="1">
        <v>0</v>
      </c>
      <c r="W499" s="1">
        <v>0</v>
      </c>
      <c r="X499" s="1">
        <v>0</v>
      </c>
      <c r="Y499" s="1">
        <v>0</v>
      </c>
    </row>
    <row r="500" spans="1:25" s="4" customFormat="1" ht="15" outlineLevel="1" x14ac:dyDescent="0.25">
      <c r="A500" s="39">
        <v>2</v>
      </c>
      <c r="B500" s="19" t="s">
        <v>435</v>
      </c>
      <c r="C500" s="1">
        <f>D500+E500+F500+G500+H500+I500+K500+M500+O500+Q500+S500+U500+W500+X500+Y500</f>
        <v>3870522.6</v>
      </c>
      <c r="D500" s="1">
        <v>0</v>
      </c>
      <c r="E500" s="1">
        <v>0</v>
      </c>
      <c r="F500" s="1">
        <v>0</v>
      </c>
      <c r="G500" s="1">
        <v>0</v>
      </c>
      <c r="H500" s="1">
        <v>0</v>
      </c>
      <c r="I500" s="1">
        <v>0</v>
      </c>
      <c r="J500" s="74">
        <v>0</v>
      </c>
      <c r="K500" s="1">
        <v>0</v>
      </c>
      <c r="L500" s="1">
        <v>398.02</v>
      </c>
      <c r="M500" s="1">
        <f>'Форма 4'!F2161</f>
        <v>3870522.6</v>
      </c>
      <c r="N500" s="1">
        <v>0</v>
      </c>
      <c r="O500" s="1">
        <v>0</v>
      </c>
      <c r="P500" s="1">
        <v>0</v>
      </c>
      <c r="Q500" s="1">
        <v>0</v>
      </c>
      <c r="R500" s="1">
        <v>0</v>
      </c>
      <c r="S500" s="1">
        <v>0</v>
      </c>
      <c r="T500" s="1">
        <v>0</v>
      </c>
      <c r="U500" s="1">
        <v>0</v>
      </c>
      <c r="V500" s="1">
        <v>0</v>
      </c>
      <c r="W500" s="1">
        <v>0</v>
      </c>
      <c r="X500" s="1">
        <v>0</v>
      </c>
      <c r="Y500" s="1">
        <v>0</v>
      </c>
    </row>
    <row r="501" spans="1:25" s="4" customFormat="1" ht="15" customHeight="1" x14ac:dyDescent="0.25">
      <c r="A501" s="199" t="s">
        <v>26</v>
      </c>
      <c r="B501" s="199"/>
      <c r="C501" s="1">
        <f t="shared" ref="C501:Y501" si="73">SUM(C502:C504)</f>
        <v>18676108.52</v>
      </c>
      <c r="D501" s="1">
        <f t="shared" si="73"/>
        <v>0</v>
      </c>
      <c r="E501" s="1">
        <f t="shared" si="73"/>
        <v>0</v>
      </c>
      <c r="F501" s="1">
        <f t="shared" si="73"/>
        <v>0</v>
      </c>
      <c r="G501" s="1">
        <f t="shared" si="73"/>
        <v>0</v>
      </c>
      <c r="H501" s="1">
        <f t="shared" si="73"/>
        <v>0</v>
      </c>
      <c r="I501" s="1">
        <f t="shared" si="73"/>
        <v>0</v>
      </c>
      <c r="J501" s="74">
        <f t="shared" si="73"/>
        <v>0</v>
      </c>
      <c r="K501" s="1">
        <f t="shared" si="73"/>
        <v>0</v>
      </c>
      <c r="L501" s="1">
        <f t="shared" si="73"/>
        <v>1858.66</v>
      </c>
      <c r="M501" s="1">
        <f t="shared" si="73"/>
        <v>18676108.52</v>
      </c>
      <c r="N501" s="1">
        <f t="shared" si="73"/>
        <v>0</v>
      </c>
      <c r="O501" s="1">
        <f t="shared" si="73"/>
        <v>0</v>
      </c>
      <c r="P501" s="1">
        <f t="shared" si="73"/>
        <v>0</v>
      </c>
      <c r="Q501" s="1">
        <f t="shared" si="73"/>
        <v>0</v>
      </c>
      <c r="R501" s="1">
        <f t="shared" si="73"/>
        <v>0</v>
      </c>
      <c r="S501" s="1">
        <f t="shared" si="73"/>
        <v>0</v>
      </c>
      <c r="T501" s="1">
        <f t="shared" si="73"/>
        <v>0</v>
      </c>
      <c r="U501" s="1">
        <f t="shared" si="73"/>
        <v>0</v>
      </c>
      <c r="V501" s="1">
        <f t="shared" si="73"/>
        <v>0</v>
      </c>
      <c r="W501" s="1">
        <f t="shared" si="73"/>
        <v>0</v>
      </c>
      <c r="X501" s="1">
        <f t="shared" si="73"/>
        <v>0</v>
      </c>
      <c r="Y501" s="1">
        <f t="shared" si="73"/>
        <v>0</v>
      </c>
    </row>
    <row r="502" spans="1:25" s="4" customFormat="1" ht="15" outlineLevel="1" x14ac:dyDescent="0.25">
      <c r="A502" s="102">
        <v>1</v>
      </c>
      <c r="B502" s="107" t="s">
        <v>385</v>
      </c>
      <c r="C502" s="1">
        <f>D502+E502+F502+G502+H502+I502+K502+M502+O502+Q502+S502+U502+W502+X502+Y502</f>
        <v>7275682.7999999998</v>
      </c>
      <c r="D502" s="1">
        <v>0</v>
      </c>
      <c r="E502" s="1">
        <v>0</v>
      </c>
      <c r="F502" s="1">
        <v>0</v>
      </c>
      <c r="G502" s="1">
        <v>0</v>
      </c>
      <c r="H502" s="1">
        <v>0</v>
      </c>
      <c r="I502" s="1">
        <v>0</v>
      </c>
      <c r="J502" s="74">
        <v>0</v>
      </c>
      <c r="K502" s="1">
        <v>0</v>
      </c>
      <c r="L502" s="1">
        <v>876.92</v>
      </c>
      <c r="M502" s="1">
        <f>'Форма 4'!F2165</f>
        <v>7275682.7999999998</v>
      </c>
      <c r="N502" s="1">
        <v>0</v>
      </c>
      <c r="O502" s="1">
        <v>0</v>
      </c>
      <c r="P502" s="1">
        <v>0</v>
      </c>
      <c r="Q502" s="1">
        <v>0</v>
      </c>
      <c r="R502" s="1">
        <v>0</v>
      </c>
      <c r="S502" s="1">
        <v>0</v>
      </c>
      <c r="T502" s="1">
        <v>0</v>
      </c>
      <c r="U502" s="1">
        <v>0</v>
      </c>
      <c r="V502" s="1">
        <v>0</v>
      </c>
      <c r="W502" s="1">
        <v>0</v>
      </c>
      <c r="X502" s="1">
        <v>0</v>
      </c>
      <c r="Y502" s="1">
        <v>0</v>
      </c>
    </row>
    <row r="503" spans="1:25" x14ac:dyDescent="0.25">
      <c r="A503" s="102">
        <v>2</v>
      </c>
      <c r="B503" s="107" t="s">
        <v>388</v>
      </c>
      <c r="C503" s="1">
        <f>D503+E503+F503+G503+H503+I503+K503+M503+O503+Q503+S503+U503+W503+X503+Y503</f>
        <v>6303154.6399999997</v>
      </c>
      <c r="D503" s="1">
        <v>0</v>
      </c>
      <c r="E503" s="1">
        <v>0</v>
      </c>
      <c r="F503" s="1">
        <v>0</v>
      </c>
      <c r="G503" s="1">
        <v>0</v>
      </c>
      <c r="H503" s="1">
        <v>0</v>
      </c>
      <c r="I503" s="1">
        <v>0</v>
      </c>
      <c r="J503" s="74">
        <v>0</v>
      </c>
      <c r="K503" s="1">
        <v>0</v>
      </c>
      <c r="L503" s="1">
        <v>561.74</v>
      </c>
      <c r="M503" s="1">
        <f>'Форма 4'!F2168</f>
        <v>6303154.6399999997</v>
      </c>
      <c r="N503" s="1">
        <v>0</v>
      </c>
      <c r="O503" s="1">
        <v>0</v>
      </c>
      <c r="P503" s="1">
        <v>0</v>
      </c>
      <c r="Q503" s="1">
        <v>0</v>
      </c>
      <c r="R503" s="1">
        <v>0</v>
      </c>
      <c r="S503" s="1">
        <v>0</v>
      </c>
      <c r="T503" s="1">
        <v>0</v>
      </c>
      <c r="U503" s="1">
        <v>0</v>
      </c>
      <c r="V503" s="1">
        <v>0</v>
      </c>
      <c r="W503" s="1">
        <v>0</v>
      </c>
      <c r="X503" s="1">
        <v>0</v>
      </c>
      <c r="Y503" s="1">
        <v>0</v>
      </c>
    </row>
    <row r="504" spans="1:25" x14ac:dyDescent="0.25">
      <c r="A504" s="102">
        <v>3</v>
      </c>
      <c r="B504" s="107" t="s">
        <v>389</v>
      </c>
      <c r="C504" s="1">
        <f>D504+E504+F504+G504+H504+I504+K504+M504+O504+Q504+S504+U504+W504+X504+Y504</f>
        <v>5097271.08</v>
      </c>
      <c r="D504" s="1">
        <v>0</v>
      </c>
      <c r="E504" s="1">
        <v>0</v>
      </c>
      <c r="F504" s="1">
        <v>0</v>
      </c>
      <c r="G504" s="1">
        <v>0</v>
      </c>
      <c r="H504" s="1">
        <v>0</v>
      </c>
      <c r="I504" s="1">
        <v>0</v>
      </c>
      <c r="J504" s="74">
        <v>0</v>
      </c>
      <c r="K504" s="1">
        <v>0</v>
      </c>
      <c r="L504" s="1">
        <v>420</v>
      </c>
      <c r="M504" s="1">
        <f>'Форма 4'!F2171</f>
        <v>5097271.08</v>
      </c>
      <c r="N504" s="1">
        <v>0</v>
      </c>
      <c r="O504" s="1">
        <v>0</v>
      </c>
      <c r="P504" s="1">
        <v>0</v>
      </c>
      <c r="Q504" s="1">
        <v>0</v>
      </c>
      <c r="R504" s="1">
        <v>0</v>
      </c>
      <c r="S504" s="1">
        <v>0</v>
      </c>
      <c r="T504" s="1">
        <v>0</v>
      </c>
      <c r="U504" s="1">
        <v>0</v>
      </c>
      <c r="V504" s="1">
        <v>0</v>
      </c>
      <c r="W504" s="1">
        <v>0</v>
      </c>
      <c r="X504" s="1">
        <v>0</v>
      </c>
      <c r="Y504" s="1">
        <v>0</v>
      </c>
    </row>
    <row r="505" spans="1:25" s="4" customFormat="1" ht="15" customHeight="1" x14ac:dyDescent="0.25">
      <c r="A505" s="199" t="s">
        <v>28</v>
      </c>
      <c r="B505" s="199"/>
      <c r="C505" s="1">
        <f t="shared" ref="C505:Y505" si="74">SUM(C506:C507)</f>
        <v>2566451.2999999998</v>
      </c>
      <c r="D505" s="1">
        <f t="shared" si="74"/>
        <v>0</v>
      </c>
      <c r="E505" s="1">
        <f t="shared" si="74"/>
        <v>0</v>
      </c>
      <c r="F505" s="1">
        <f t="shared" si="74"/>
        <v>0</v>
      </c>
      <c r="G505" s="1">
        <f t="shared" si="74"/>
        <v>0</v>
      </c>
      <c r="H505" s="1">
        <f t="shared" si="74"/>
        <v>0</v>
      </c>
      <c r="I505" s="1">
        <f t="shared" si="74"/>
        <v>0</v>
      </c>
      <c r="J505" s="74">
        <f t="shared" si="74"/>
        <v>0</v>
      </c>
      <c r="K505" s="1">
        <f t="shared" si="74"/>
        <v>0</v>
      </c>
      <c r="L505" s="1">
        <f t="shared" si="74"/>
        <v>501.1</v>
      </c>
      <c r="M505" s="1">
        <f t="shared" si="74"/>
        <v>2566451.2999999998</v>
      </c>
      <c r="N505" s="1">
        <f t="shared" si="74"/>
        <v>0</v>
      </c>
      <c r="O505" s="1">
        <f t="shared" si="74"/>
        <v>0</v>
      </c>
      <c r="P505" s="1">
        <f t="shared" si="74"/>
        <v>0</v>
      </c>
      <c r="Q505" s="1">
        <f t="shared" si="74"/>
        <v>0</v>
      </c>
      <c r="R505" s="1">
        <f t="shared" si="74"/>
        <v>0</v>
      </c>
      <c r="S505" s="1">
        <f t="shared" si="74"/>
        <v>0</v>
      </c>
      <c r="T505" s="1">
        <f t="shared" si="74"/>
        <v>0</v>
      </c>
      <c r="U505" s="1">
        <f t="shared" si="74"/>
        <v>0</v>
      </c>
      <c r="V505" s="1">
        <f t="shared" si="74"/>
        <v>0</v>
      </c>
      <c r="W505" s="1">
        <f t="shared" si="74"/>
        <v>0</v>
      </c>
      <c r="X505" s="1">
        <f t="shared" si="74"/>
        <v>0</v>
      </c>
      <c r="Y505" s="1">
        <f t="shared" si="74"/>
        <v>0</v>
      </c>
    </row>
    <row r="506" spans="1:25" s="4" customFormat="1" ht="15" outlineLevel="1" x14ac:dyDescent="0.25">
      <c r="A506" s="39">
        <v>1</v>
      </c>
      <c r="B506" s="19" t="s">
        <v>644</v>
      </c>
      <c r="C506" s="1">
        <f>D506+E506+F506+G506+H506+I506+K506+M506+O506+Q506+S506+U506+W506+X506+Y506</f>
        <v>2481084.9</v>
      </c>
      <c r="D506" s="1">
        <v>0</v>
      </c>
      <c r="E506" s="1">
        <v>0</v>
      </c>
      <c r="F506" s="1">
        <v>0</v>
      </c>
      <c r="G506" s="1">
        <v>0</v>
      </c>
      <c r="H506" s="1">
        <v>0</v>
      </c>
      <c r="I506" s="1">
        <v>0</v>
      </c>
      <c r="J506" s="74">
        <v>0</v>
      </c>
      <c r="K506" s="1">
        <v>0</v>
      </c>
      <c r="L506" s="1">
        <v>281.10000000000002</v>
      </c>
      <c r="M506" s="1">
        <f>'Форма 4'!F2175</f>
        <v>2481084.9</v>
      </c>
      <c r="N506" s="1">
        <v>0</v>
      </c>
      <c r="O506" s="1">
        <v>0</v>
      </c>
      <c r="P506" s="1">
        <v>0</v>
      </c>
      <c r="Q506" s="1">
        <v>0</v>
      </c>
      <c r="R506" s="1">
        <v>0</v>
      </c>
      <c r="S506" s="1">
        <v>0</v>
      </c>
      <c r="T506" s="1">
        <v>0</v>
      </c>
      <c r="U506" s="1">
        <v>0</v>
      </c>
      <c r="V506" s="1">
        <v>0</v>
      </c>
      <c r="W506" s="1">
        <v>0</v>
      </c>
      <c r="X506" s="1">
        <v>0</v>
      </c>
      <c r="Y506" s="1">
        <v>0</v>
      </c>
    </row>
    <row r="507" spans="1:25" s="4" customFormat="1" ht="15" outlineLevel="1" x14ac:dyDescent="0.25">
      <c r="A507" s="39">
        <v>2</v>
      </c>
      <c r="B507" s="19" t="s">
        <v>645</v>
      </c>
      <c r="C507" s="1">
        <f>D507+E507+F507+G507+H507+I507+K507+M507+O507+Q507+S507+U507+W507+X507+Y507</f>
        <v>85366.399999999994</v>
      </c>
      <c r="D507" s="1">
        <v>0</v>
      </c>
      <c r="E507" s="1">
        <v>0</v>
      </c>
      <c r="F507" s="1">
        <v>0</v>
      </c>
      <c r="G507" s="1">
        <v>0</v>
      </c>
      <c r="H507" s="1">
        <v>0</v>
      </c>
      <c r="I507" s="1">
        <v>0</v>
      </c>
      <c r="J507" s="74">
        <v>0</v>
      </c>
      <c r="K507" s="1">
        <v>0</v>
      </c>
      <c r="L507" s="1">
        <v>220</v>
      </c>
      <c r="M507" s="1">
        <f>'Форма 4'!F2178</f>
        <v>85366.399999999994</v>
      </c>
      <c r="N507" s="1">
        <v>0</v>
      </c>
      <c r="O507" s="1">
        <v>0</v>
      </c>
      <c r="P507" s="1">
        <v>0</v>
      </c>
      <c r="Q507" s="1">
        <v>0</v>
      </c>
      <c r="R507" s="1">
        <v>0</v>
      </c>
      <c r="S507" s="1">
        <v>0</v>
      </c>
      <c r="T507" s="1">
        <v>0</v>
      </c>
      <c r="U507" s="1">
        <v>0</v>
      </c>
      <c r="V507" s="1">
        <v>0</v>
      </c>
      <c r="W507" s="1">
        <v>0</v>
      </c>
      <c r="X507" s="1">
        <v>0</v>
      </c>
      <c r="Y507" s="1">
        <v>0</v>
      </c>
    </row>
    <row r="508" spans="1:25" s="4" customFormat="1" ht="15" customHeight="1" x14ac:dyDescent="0.25">
      <c r="A508" s="199" t="s">
        <v>53</v>
      </c>
      <c r="B508" s="199"/>
      <c r="C508" s="1">
        <f t="shared" ref="C508:Y508" si="75">SUM(C509:C509)</f>
        <v>3658676.7</v>
      </c>
      <c r="D508" s="1">
        <f t="shared" si="75"/>
        <v>0</v>
      </c>
      <c r="E508" s="1">
        <f t="shared" si="75"/>
        <v>0</v>
      </c>
      <c r="F508" s="1">
        <f t="shared" si="75"/>
        <v>0</v>
      </c>
      <c r="G508" s="1">
        <f t="shared" si="75"/>
        <v>0</v>
      </c>
      <c r="H508" s="1">
        <f t="shared" si="75"/>
        <v>0</v>
      </c>
      <c r="I508" s="1">
        <f t="shared" si="75"/>
        <v>0</v>
      </c>
      <c r="J508" s="21">
        <f t="shared" si="75"/>
        <v>0</v>
      </c>
      <c r="K508" s="1">
        <f t="shared" si="75"/>
        <v>0</v>
      </c>
      <c r="L508" s="1">
        <f t="shared" si="75"/>
        <v>430.98</v>
      </c>
      <c r="M508" s="1">
        <f t="shared" si="75"/>
        <v>3658676.7</v>
      </c>
      <c r="N508" s="1">
        <f t="shared" si="75"/>
        <v>0</v>
      </c>
      <c r="O508" s="1">
        <f t="shared" si="75"/>
        <v>0</v>
      </c>
      <c r="P508" s="1">
        <f t="shared" si="75"/>
        <v>0</v>
      </c>
      <c r="Q508" s="1">
        <f t="shared" si="75"/>
        <v>0</v>
      </c>
      <c r="R508" s="1">
        <f t="shared" si="75"/>
        <v>0</v>
      </c>
      <c r="S508" s="1">
        <f t="shared" si="75"/>
        <v>0</v>
      </c>
      <c r="T508" s="1">
        <f t="shared" si="75"/>
        <v>0</v>
      </c>
      <c r="U508" s="1">
        <f t="shared" si="75"/>
        <v>0</v>
      </c>
      <c r="V508" s="1">
        <f t="shared" si="75"/>
        <v>0</v>
      </c>
      <c r="W508" s="1">
        <f t="shared" si="75"/>
        <v>0</v>
      </c>
      <c r="X508" s="1">
        <f t="shared" si="75"/>
        <v>0</v>
      </c>
      <c r="Y508" s="1">
        <f t="shared" si="75"/>
        <v>0</v>
      </c>
    </row>
    <row r="509" spans="1:25" s="4" customFormat="1" ht="15" outlineLevel="1" x14ac:dyDescent="0.25">
      <c r="A509" s="39">
        <v>1</v>
      </c>
      <c r="B509" s="19" t="s">
        <v>448</v>
      </c>
      <c r="C509" s="1">
        <f>D509+E509+F509+G509+H509+I509+K509+M509+O509+Q509+S509+U509+W509+X509+Y509</f>
        <v>3658676.7</v>
      </c>
      <c r="D509" s="1">
        <v>0</v>
      </c>
      <c r="E509" s="1">
        <v>0</v>
      </c>
      <c r="F509" s="1">
        <v>0</v>
      </c>
      <c r="G509" s="1">
        <v>0</v>
      </c>
      <c r="H509" s="1">
        <v>0</v>
      </c>
      <c r="I509" s="1">
        <v>0</v>
      </c>
      <c r="J509" s="74">
        <v>0</v>
      </c>
      <c r="K509" s="1">
        <v>0</v>
      </c>
      <c r="L509" s="1">
        <v>430.98</v>
      </c>
      <c r="M509" s="1">
        <f>'Форма 4'!F2182</f>
        <v>3658676.7</v>
      </c>
      <c r="N509" s="1">
        <v>0</v>
      </c>
      <c r="O509" s="1">
        <v>0</v>
      </c>
      <c r="P509" s="1">
        <v>0</v>
      </c>
      <c r="Q509" s="1">
        <v>0</v>
      </c>
      <c r="R509" s="1">
        <v>0</v>
      </c>
      <c r="S509" s="1">
        <v>0</v>
      </c>
      <c r="T509" s="1">
        <v>0</v>
      </c>
      <c r="U509" s="1">
        <v>0</v>
      </c>
      <c r="V509" s="1">
        <v>0</v>
      </c>
      <c r="W509" s="1">
        <v>0</v>
      </c>
      <c r="X509" s="1">
        <v>0</v>
      </c>
      <c r="Y509" s="1">
        <v>0</v>
      </c>
    </row>
    <row r="510" spans="1:25" s="4" customFormat="1" ht="15" customHeight="1" x14ac:dyDescent="0.25">
      <c r="A510" s="199" t="s">
        <v>54</v>
      </c>
      <c r="B510" s="199"/>
      <c r="C510" s="1">
        <f t="shared" ref="C510:Y510" si="76">SUM(C511:C563)</f>
        <v>151745205.28</v>
      </c>
      <c r="D510" s="1">
        <f t="shared" si="76"/>
        <v>0</v>
      </c>
      <c r="E510" s="1">
        <f t="shared" si="76"/>
        <v>16710355.800000001</v>
      </c>
      <c r="F510" s="1">
        <f t="shared" si="76"/>
        <v>0</v>
      </c>
      <c r="G510" s="1">
        <f t="shared" si="76"/>
        <v>5550574.4800000004</v>
      </c>
      <c r="H510" s="1">
        <f t="shared" si="76"/>
        <v>4944584.4400000004</v>
      </c>
      <c r="I510" s="1">
        <f t="shared" si="76"/>
        <v>1366594.14</v>
      </c>
      <c r="J510" s="74">
        <f t="shared" si="76"/>
        <v>0</v>
      </c>
      <c r="K510" s="1">
        <f t="shared" si="76"/>
        <v>0</v>
      </c>
      <c r="L510" s="1">
        <f t="shared" si="76"/>
        <v>32278.6</v>
      </c>
      <c r="M510" s="1">
        <f t="shared" si="76"/>
        <v>119756844.42</v>
      </c>
      <c r="N510" s="1">
        <f t="shared" si="76"/>
        <v>0</v>
      </c>
      <c r="O510" s="1">
        <f t="shared" si="76"/>
        <v>0</v>
      </c>
      <c r="P510" s="1">
        <f t="shared" si="76"/>
        <v>447</v>
      </c>
      <c r="Q510" s="1">
        <f t="shared" si="76"/>
        <v>2377620</v>
      </c>
      <c r="R510" s="1">
        <f t="shared" si="76"/>
        <v>0</v>
      </c>
      <c r="S510" s="1">
        <f t="shared" si="76"/>
        <v>0</v>
      </c>
      <c r="T510" s="1">
        <f t="shared" si="76"/>
        <v>447</v>
      </c>
      <c r="U510" s="1">
        <f t="shared" si="76"/>
        <v>1038632</v>
      </c>
      <c r="V510" s="1">
        <f t="shared" si="76"/>
        <v>0</v>
      </c>
      <c r="W510" s="1">
        <f t="shared" si="76"/>
        <v>0</v>
      </c>
      <c r="X510" s="1">
        <f t="shared" si="76"/>
        <v>0</v>
      </c>
      <c r="Y510" s="1">
        <f t="shared" si="76"/>
        <v>0</v>
      </c>
    </row>
    <row r="511" spans="1:25" s="4" customFormat="1" ht="15" outlineLevel="1" x14ac:dyDescent="0.25">
      <c r="A511" s="39">
        <v>1</v>
      </c>
      <c r="B511" s="19" t="s">
        <v>563</v>
      </c>
      <c r="C511" s="1">
        <f>D511+E511+F511+G511+H511+I511+K511+M511+O511+Q511+S511+U511+W511+X511+Y511</f>
        <v>8422576.5</v>
      </c>
      <c r="D511" s="1">
        <v>0</v>
      </c>
      <c r="E511" s="1">
        <f>'Форма 4'!F2191+'Форма 4'!F2192</f>
        <v>5190363</v>
      </c>
      <c r="F511" s="1">
        <v>0</v>
      </c>
      <c r="G511" s="1">
        <f>'Форма 4'!F2187+'Форма 4'!F2188</f>
        <v>1672209</v>
      </c>
      <c r="H511" s="1">
        <f>'Форма 4'!F2189+'Форма 4'!F2190</f>
        <v>1560004.5</v>
      </c>
      <c r="I511" s="1">
        <v>0</v>
      </c>
      <c r="J511" s="74">
        <v>0</v>
      </c>
      <c r="K511" s="1">
        <v>0</v>
      </c>
      <c r="L511" s="1">
        <v>0</v>
      </c>
      <c r="M511" s="1">
        <v>0</v>
      </c>
      <c r="N511" s="1">
        <v>0</v>
      </c>
      <c r="O511" s="1">
        <v>0</v>
      </c>
      <c r="P511" s="1">
        <v>0</v>
      </c>
      <c r="Q511" s="1">
        <v>0</v>
      </c>
      <c r="R511" s="1">
        <v>0</v>
      </c>
      <c r="S511" s="1">
        <v>0</v>
      </c>
      <c r="T511" s="1">
        <v>0</v>
      </c>
      <c r="U511" s="1">
        <v>0</v>
      </c>
      <c r="V511" s="1">
        <v>0</v>
      </c>
      <c r="W511" s="1">
        <v>0</v>
      </c>
      <c r="X511" s="1">
        <v>0</v>
      </c>
      <c r="Y511" s="1">
        <v>0</v>
      </c>
    </row>
    <row r="512" spans="1:25" s="4" customFormat="1" ht="15" outlineLevel="1" x14ac:dyDescent="0.25">
      <c r="A512" s="39">
        <v>2</v>
      </c>
      <c r="B512" s="19" t="s">
        <v>565</v>
      </c>
      <c r="C512" s="1">
        <f t="shared" ref="C512:C520" si="77">D512+E512+F512+G512+H512+I512+K512+M512+O512+Q512+S512+U512+W512+X512+Y512</f>
        <v>9637082.4000000004</v>
      </c>
      <c r="D512" s="1">
        <v>0</v>
      </c>
      <c r="E512" s="1">
        <v>0</v>
      </c>
      <c r="F512" s="1">
        <v>0</v>
      </c>
      <c r="G512" s="1">
        <v>0</v>
      </c>
      <c r="H512" s="1">
        <v>0</v>
      </c>
      <c r="I512" s="1">
        <v>0</v>
      </c>
      <c r="J512" s="74">
        <v>0</v>
      </c>
      <c r="K512" s="1">
        <v>0</v>
      </c>
      <c r="L512" s="1">
        <v>1071</v>
      </c>
      <c r="M512" s="1">
        <f>'Форма 4'!F2193</f>
        <v>9637082.4000000004</v>
      </c>
      <c r="N512" s="1">
        <v>0</v>
      </c>
      <c r="O512" s="1">
        <v>0</v>
      </c>
      <c r="P512" s="1">
        <v>0</v>
      </c>
      <c r="Q512" s="1">
        <v>0</v>
      </c>
      <c r="R512" s="1">
        <v>0</v>
      </c>
      <c r="S512" s="1">
        <v>0</v>
      </c>
      <c r="T512" s="1">
        <v>0</v>
      </c>
      <c r="U512" s="1">
        <v>0</v>
      </c>
      <c r="V512" s="1">
        <v>0</v>
      </c>
      <c r="W512" s="1">
        <v>0</v>
      </c>
      <c r="X512" s="1">
        <v>0</v>
      </c>
      <c r="Y512" s="1">
        <v>0</v>
      </c>
    </row>
    <row r="513" spans="1:25" s="4" customFormat="1" ht="15" outlineLevel="1" x14ac:dyDescent="0.25">
      <c r="A513" s="39">
        <v>3</v>
      </c>
      <c r="B513" s="19" t="s">
        <v>566</v>
      </c>
      <c r="C513" s="1">
        <f t="shared" si="77"/>
        <v>6440659</v>
      </c>
      <c r="D513" s="1">
        <v>0</v>
      </c>
      <c r="E513" s="1">
        <v>0</v>
      </c>
      <c r="F513" s="1">
        <v>0</v>
      </c>
      <c r="G513" s="1">
        <v>0</v>
      </c>
      <c r="H513" s="1">
        <v>0</v>
      </c>
      <c r="I513" s="1">
        <v>0</v>
      </c>
      <c r="J513" s="74">
        <v>0</v>
      </c>
      <c r="K513" s="1">
        <v>0</v>
      </c>
      <c r="L513" s="1">
        <v>922.6</v>
      </c>
      <c r="M513" s="1">
        <f>'Форма 4'!F2196</f>
        <v>6440659</v>
      </c>
      <c r="N513" s="1">
        <v>0</v>
      </c>
      <c r="O513" s="1">
        <v>0</v>
      </c>
      <c r="P513" s="1">
        <v>0</v>
      </c>
      <c r="Q513" s="1">
        <v>0</v>
      </c>
      <c r="R513" s="1">
        <v>0</v>
      </c>
      <c r="S513" s="1">
        <v>0</v>
      </c>
      <c r="T513" s="1">
        <v>0</v>
      </c>
      <c r="U513" s="1">
        <v>0</v>
      </c>
      <c r="V513" s="1">
        <v>0</v>
      </c>
      <c r="W513" s="1">
        <v>0</v>
      </c>
      <c r="X513" s="1">
        <v>0</v>
      </c>
      <c r="Y513" s="1">
        <v>0</v>
      </c>
    </row>
    <row r="514" spans="1:25" s="4" customFormat="1" ht="15" outlineLevel="1" x14ac:dyDescent="0.25">
      <c r="A514" s="39">
        <v>4</v>
      </c>
      <c r="B514" s="19" t="s">
        <v>602</v>
      </c>
      <c r="C514" s="1">
        <f>D514+E514+F514+G514+H514+I514+K514+M514+O514+Q514+S514+U514+W514+X514+Y514</f>
        <v>497495.8</v>
      </c>
      <c r="D514" s="1">
        <v>0</v>
      </c>
      <c r="E514" s="1">
        <v>0</v>
      </c>
      <c r="F514" s="1">
        <v>0</v>
      </c>
      <c r="G514" s="1">
        <v>0</v>
      </c>
      <c r="H514" s="1">
        <v>0</v>
      </c>
      <c r="I514" s="1">
        <v>0</v>
      </c>
      <c r="J514" s="74">
        <v>0</v>
      </c>
      <c r="K514" s="1">
        <v>0</v>
      </c>
      <c r="L514" s="1">
        <v>1178</v>
      </c>
      <c r="M514" s="1">
        <f>'Форма 4'!F2199</f>
        <v>497495.8</v>
      </c>
      <c r="N514" s="1">
        <v>0</v>
      </c>
      <c r="O514" s="1">
        <v>0</v>
      </c>
      <c r="P514" s="1">
        <v>0</v>
      </c>
      <c r="Q514" s="1">
        <v>0</v>
      </c>
      <c r="R514" s="1">
        <v>0</v>
      </c>
      <c r="S514" s="1">
        <v>0</v>
      </c>
      <c r="T514" s="1">
        <v>0</v>
      </c>
      <c r="U514" s="1">
        <v>0</v>
      </c>
      <c r="V514" s="1">
        <v>0</v>
      </c>
      <c r="W514" s="1">
        <v>0</v>
      </c>
      <c r="X514" s="1">
        <v>0</v>
      </c>
      <c r="Y514" s="1">
        <v>0</v>
      </c>
    </row>
    <row r="515" spans="1:25" s="4" customFormat="1" ht="15" outlineLevel="1" x14ac:dyDescent="0.25">
      <c r="A515" s="39">
        <v>5</v>
      </c>
      <c r="B515" s="19" t="s">
        <v>567</v>
      </c>
      <c r="C515" s="1">
        <f t="shared" si="77"/>
        <v>1939468.8</v>
      </c>
      <c r="D515" s="1">
        <v>0</v>
      </c>
      <c r="E515" s="1">
        <v>0</v>
      </c>
      <c r="F515" s="1">
        <v>0</v>
      </c>
      <c r="G515" s="1">
        <f>'Форма 4'!F2203+'Форма 4'!F2204</f>
        <v>1124226.3999999999</v>
      </c>
      <c r="H515" s="1">
        <f>'Форма 4'!F2205+'Форма 4'!F2206</f>
        <v>815242.4</v>
      </c>
      <c r="I515" s="1">
        <v>0</v>
      </c>
      <c r="J515" s="74">
        <v>0</v>
      </c>
      <c r="K515" s="1">
        <v>0</v>
      </c>
      <c r="L515" s="1">
        <v>0</v>
      </c>
      <c r="M515" s="1">
        <v>0</v>
      </c>
      <c r="N515" s="1">
        <v>0</v>
      </c>
      <c r="O515" s="1">
        <v>0</v>
      </c>
      <c r="P515" s="1">
        <v>0</v>
      </c>
      <c r="Q515" s="1">
        <v>0</v>
      </c>
      <c r="R515" s="1">
        <v>0</v>
      </c>
      <c r="S515" s="1">
        <v>0</v>
      </c>
      <c r="T515" s="1">
        <v>0</v>
      </c>
      <c r="U515" s="1">
        <v>0</v>
      </c>
      <c r="V515" s="1">
        <v>0</v>
      </c>
      <c r="W515" s="1">
        <v>0</v>
      </c>
      <c r="X515" s="1">
        <v>0</v>
      </c>
      <c r="Y515" s="1">
        <v>0</v>
      </c>
    </row>
    <row r="516" spans="1:25" s="4" customFormat="1" ht="15" outlineLevel="1" x14ac:dyDescent="0.25">
      <c r="A516" s="39">
        <v>6</v>
      </c>
      <c r="B516" s="19" t="s">
        <v>603</v>
      </c>
      <c r="C516" s="1">
        <f>D516+E516+F516+G516+H516+I516+K516+M516+O516+Q516+S516+U516+W516+X516+Y516</f>
        <v>429216.2</v>
      </c>
      <c r="D516" s="1">
        <v>0</v>
      </c>
      <c r="E516" s="1">
        <v>0</v>
      </c>
      <c r="F516" s="1">
        <v>0</v>
      </c>
      <c r="G516" s="1">
        <v>0</v>
      </c>
      <c r="H516" s="1">
        <v>0</v>
      </c>
      <c r="I516" s="1">
        <v>0</v>
      </c>
      <c r="J516" s="74">
        <v>0</v>
      </c>
      <c r="K516" s="1">
        <v>0</v>
      </c>
      <c r="L516" s="1">
        <v>1071</v>
      </c>
      <c r="M516" s="1">
        <f>'Форма 4'!F2207</f>
        <v>429216.2</v>
      </c>
      <c r="N516" s="1">
        <v>0</v>
      </c>
      <c r="O516" s="1">
        <v>0</v>
      </c>
      <c r="P516" s="1">
        <v>0</v>
      </c>
      <c r="Q516" s="1">
        <v>0</v>
      </c>
      <c r="R516" s="1">
        <v>0</v>
      </c>
      <c r="S516" s="1">
        <v>0</v>
      </c>
      <c r="T516" s="1">
        <v>0</v>
      </c>
      <c r="U516" s="1">
        <v>0</v>
      </c>
      <c r="V516" s="1">
        <v>0</v>
      </c>
      <c r="W516" s="1">
        <v>0</v>
      </c>
      <c r="X516" s="1">
        <v>0</v>
      </c>
      <c r="Y516" s="1">
        <v>0</v>
      </c>
    </row>
    <row r="517" spans="1:25" s="4" customFormat="1" ht="15" outlineLevel="1" x14ac:dyDescent="0.25">
      <c r="A517" s="39">
        <v>7</v>
      </c>
      <c r="B517" s="19" t="s">
        <v>604</v>
      </c>
      <c r="C517" s="1">
        <f>D517+E517+F517+G517+H517+I517+K517+M517+O517+Q517+S517+U517+W517+X517+Y517</f>
        <v>431769.3</v>
      </c>
      <c r="D517" s="1">
        <v>0</v>
      </c>
      <c r="E517" s="1">
        <v>0</v>
      </c>
      <c r="F517" s="1">
        <v>0</v>
      </c>
      <c r="G517" s="1">
        <v>0</v>
      </c>
      <c r="H517" s="1">
        <v>0</v>
      </c>
      <c r="I517" s="1">
        <v>0</v>
      </c>
      <c r="J517" s="74">
        <v>0</v>
      </c>
      <c r="K517" s="1">
        <v>0</v>
      </c>
      <c r="L517" s="1">
        <v>1071</v>
      </c>
      <c r="M517" s="1">
        <f>'Форма 4'!F2210</f>
        <v>431769.3</v>
      </c>
      <c r="N517" s="1">
        <v>0</v>
      </c>
      <c r="O517" s="1">
        <v>0</v>
      </c>
      <c r="P517" s="1">
        <v>0</v>
      </c>
      <c r="Q517" s="1">
        <v>0</v>
      </c>
      <c r="R517" s="1">
        <v>0</v>
      </c>
      <c r="S517" s="1">
        <v>0</v>
      </c>
      <c r="T517" s="1">
        <v>0</v>
      </c>
      <c r="U517" s="1">
        <v>0</v>
      </c>
      <c r="V517" s="1">
        <v>0</v>
      </c>
      <c r="W517" s="1">
        <v>0</v>
      </c>
      <c r="X517" s="1">
        <v>0</v>
      </c>
      <c r="Y517" s="1">
        <v>0</v>
      </c>
    </row>
    <row r="518" spans="1:25" s="4" customFormat="1" ht="15" outlineLevel="1" x14ac:dyDescent="0.25">
      <c r="A518" s="39">
        <v>8</v>
      </c>
      <c r="B518" s="19" t="s">
        <v>605</v>
      </c>
      <c r="C518" s="1">
        <f>D518+E518+F518+G518+H518+I518+K518+M518+O518+Q518+S518+U518+W518+X518+Y518</f>
        <v>618103.4</v>
      </c>
      <c r="D518" s="1">
        <v>0</v>
      </c>
      <c r="E518" s="1">
        <v>0</v>
      </c>
      <c r="F518" s="1">
        <v>0</v>
      </c>
      <c r="G518" s="1">
        <v>0</v>
      </c>
      <c r="H518" s="1">
        <v>0</v>
      </c>
      <c r="I518" s="1">
        <v>0</v>
      </c>
      <c r="J518" s="74">
        <v>0</v>
      </c>
      <c r="K518" s="1">
        <v>0</v>
      </c>
      <c r="L518" s="1">
        <v>1442</v>
      </c>
      <c r="M518" s="1">
        <f>'Форма 4'!F2213</f>
        <v>618103.4</v>
      </c>
      <c r="N518" s="1">
        <v>0</v>
      </c>
      <c r="O518" s="1">
        <v>0</v>
      </c>
      <c r="P518" s="1">
        <v>0</v>
      </c>
      <c r="Q518" s="1">
        <v>0</v>
      </c>
      <c r="R518" s="1">
        <v>0</v>
      </c>
      <c r="S518" s="1">
        <v>0</v>
      </c>
      <c r="T518" s="1">
        <v>0</v>
      </c>
      <c r="U518" s="1">
        <v>0</v>
      </c>
      <c r="V518" s="1">
        <v>0</v>
      </c>
      <c r="W518" s="1">
        <v>0</v>
      </c>
      <c r="X518" s="1">
        <v>0</v>
      </c>
      <c r="Y518" s="1">
        <v>0</v>
      </c>
    </row>
    <row r="519" spans="1:25" s="4" customFormat="1" ht="15" outlineLevel="1" x14ac:dyDescent="0.25">
      <c r="A519" s="39">
        <v>9</v>
      </c>
      <c r="B519" s="19" t="s">
        <v>568</v>
      </c>
      <c r="C519" s="1">
        <f t="shared" si="77"/>
        <v>4227145.2</v>
      </c>
      <c r="D519" s="1">
        <v>0</v>
      </c>
      <c r="E519" s="1">
        <f>'Форма 4'!F2216</f>
        <v>4227145.2</v>
      </c>
      <c r="F519" s="1">
        <v>0</v>
      </c>
      <c r="G519" s="1">
        <v>0</v>
      </c>
      <c r="H519" s="1">
        <v>0</v>
      </c>
      <c r="I519" s="1">
        <v>0</v>
      </c>
      <c r="J519" s="74">
        <v>0</v>
      </c>
      <c r="K519" s="1">
        <v>0</v>
      </c>
      <c r="L519" s="1">
        <v>0</v>
      </c>
      <c r="M519" s="1">
        <v>0</v>
      </c>
      <c r="N519" s="1">
        <v>0</v>
      </c>
      <c r="O519" s="1">
        <v>0</v>
      </c>
      <c r="P519" s="1">
        <v>0</v>
      </c>
      <c r="Q519" s="1">
        <v>0</v>
      </c>
      <c r="R519" s="1">
        <v>0</v>
      </c>
      <c r="S519" s="1">
        <v>0</v>
      </c>
      <c r="T519" s="1">
        <v>0</v>
      </c>
      <c r="U519" s="1">
        <v>0</v>
      </c>
      <c r="V519" s="1">
        <v>0</v>
      </c>
      <c r="W519" s="1">
        <v>0</v>
      </c>
      <c r="X519" s="1">
        <v>0</v>
      </c>
      <c r="Y519" s="1">
        <v>0</v>
      </c>
    </row>
    <row r="520" spans="1:25" s="4" customFormat="1" ht="15" outlineLevel="1" x14ac:dyDescent="0.25">
      <c r="A520" s="39">
        <v>10</v>
      </c>
      <c r="B520" s="19" t="s">
        <v>569</v>
      </c>
      <c r="C520" s="1">
        <f t="shared" si="77"/>
        <v>4659320.4000000004</v>
      </c>
      <c r="D520" s="1">
        <v>0</v>
      </c>
      <c r="E520" s="1">
        <v>0</v>
      </c>
      <c r="F520" s="1">
        <v>0</v>
      </c>
      <c r="G520" s="1">
        <v>0</v>
      </c>
      <c r="H520" s="1">
        <v>0</v>
      </c>
      <c r="I520" s="1">
        <v>0</v>
      </c>
      <c r="J520" s="74">
        <v>0</v>
      </c>
      <c r="K520" s="1">
        <v>0</v>
      </c>
      <c r="L520" s="1">
        <v>626.6</v>
      </c>
      <c r="M520" s="1">
        <f>'Форма 4'!F2219</f>
        <v>4659320.4000000004</v>
      </c>
      <c r="N520" s="1">
        <v>0</v>
      </c>
      <c r="O520" s="1">
        <v>0</v>
      </c>
      <c r="P520" s="1">
        <v>0</v>
      </c>
      <c r="Q520" s="1">
        <v>0</v>
      </c>
      <c r="R520" s="1">
        <v>0</v>
      </c>
      <c r="S520" s="1">
        <v>0</v>
      </c>
      <c r="T520" s="1">
        <v>0</v>
      </c>
      <c r="U520" s="1">
        <v>0</v>
      </c>
      <c r="V520" s="1">
        <v>0</v>
      </c>
      <c r="W520" s="1">
        <v>0</v>
      </c>
      <c r="X520" s="1">
        <v>0</v>
      </c>
      <c r="Y520" s="1">
        <v>0</v>
      </c>
    </row>
    <row r="521" spans="1:25" s="4" customFormat="1" ht="15" outlineLevel="1" x14ac:dyDescent="0.25">
      <c r="A521" s="39">
        <v>11</v>
      </c>
      <c r="B521" s="19" t="s">
        <v>570</v>
      </c>
      <c r="C521" s="1">
        <f t="shared" ref="C521:C528" si="78">D521+E521+F521+G521+H521+I521+K521+M521+O521+Q521+S521+U521+W521+X521+Y521</f>
        <v>3725901.8</v>
      </c>
      <c r="D521" s="1">
        <v>0</v>
      </c>
      <c r="E521" s="1">
        <v>0</v>
      </c>
      <c r="F521" s="1">
        <v>0</v>
      </c>
      <c r="G521" s="1">
        <v>0</v>
      </c>
      <c r="H521" s="1">
        <v>0</v>
      </c>
      <c r="I521" s="1">
        <v>0</v>
      </c>
      <c r="J521" s="74">
        <v>0</v>
      </c>
      <c r="K521" s="1">
        <v>0</v>
      </c>
      <c r="L521" s="1">
        <v>465</v>
      </c>
      <c r="M521" s="1">
        <f>'Форма 4'!F2222</f>
        <v>3725901.8</v>
      </c>
      <c r="N521" s="1">
        <v>0</v>
      </c>
      <c r="O521" s="1">
        <v>0</v>
      </c>
      <c r="P521" s="1">
        <v>0</v>
      </c>
      <c r="Q521" s="1">
        <v>0</v>
      </c>
      <c r="R521" s="1">
        <v>0</v>
      </c>
      <c r="S521" s="1">
        <v>0</v>
      </c>
      <c r="T521" s="1">
        <v>0</v>
      </c>
      <c r="U521" s="1">
        <v>0</v>
      </c>
      <c r="V521" s="1">
        <v>0</v>
      </c>
      <c r="W521" s="1">
        <v>0</v>
      </c>
      <c r="X521" s="1">
        <v>0</v>
      </c>
      <c r="Y521" s="1">
        <v>0</v>
      </c>
    </row>
    <row r="522" spans="1:25" s="4" customFormat="1" ht="15" outlineLevel="1" x14ac:dyDescent="0.25">
      <c r="A522" s="39">
        <v>12</v>
      </c>
      <c r="B522" s="19" t="s">
        <v>571</v>
      </c>
      <c r="C522" s="1">
        <f t="shared" si="78"/>
        <v>3542185.8</v>
      </c>
      <c r="D522" s="1">
        <v>0</v>
      </c>
      <c r="E522" s="1">
        <v>0</v>
      </c>
      <c r="F522" s="1">
        <v>0</v>
      </c>
      <c r="G522" s="1">
        <v>0</v>
      </c>
      <c r="H522" s="1">
        <v>0</v>
      </c>
      <c r="I522" s="1">
        <v>0</v>
      </c>
      <c r="J522" s="74">
        <v>0</v>
      </c>
      <c r="K522" s="1">
        <v>0</v>
      </c>
      <c r="L522" s="1">
        <v>569</v>
      </c>
      <c r="M522" s="1">
        <f>'Форма 4'!F2225</f>
        <v>3542185.8</v>
      </c>
      <c r="N522" s="1">
        <v>0</v>
      </c>
      <c r="O522" s="1">
        <v>0</v>
      </c>
      <c r="P522" s="1">
        <v>0</v>
      </c>
      <c r="Q522" s="1">
        <v>0</v>
      </c>
      <c r="R522" s="1">
        <v>0</v>
      </c>
      <c r="S522" s="1">
        <v>0</v>
      </c>
      <c r="T522" s="1">
        <v>0</v>
      </c>
      <c r="U522" s="1">
        <v>0</v>
      </c>
      <c r="V522" s="1">
        <v>0</v>
      </c>
      <c r="W522" s="1">
        <v>0</v>
      </c>
      <c r="X522" s="1">
        <v>0</v>
      </c>
      <c r="Y522" s="1">
        <v>0</v>
      </c>
    </row>
    <row r="523" spans="1:25" s="4" customFormat="1" ht="15" outlineLevel="1" x14ac:dyDescent="0.25">
      <c r="A523" s="39">
        <v>13</v>
      </c>
      <c r="B523" s="19" t="s">
        <v>572</v>
      </c>
      <c r="C523" s="1">
        <f t="shared" si="78"/>
        <v>549775.44999999995</v>
      </c>
      <c r="D523" s="1">
        <v>0</v>
      </c>
      <c r="E523" s="1">
        <v>0</v>
      </c>
      <c r="F523" s="1">
        <v>0</v>
      </c>
      <c r="G523" s="1">
        <f>'Форма 4'!F2229+'Форма 4'!F2230</f>
        <v>284430.3</v>
      </c>
      <c r="H523" s="1">
        <f>'Форма 4'!F2231+'Форма 4'!F2232</f>
        <v>265345.15000000002</v>
      </c>
      <c r="I523" s="1">
        <v>0</v>
      </c>
      <c r="J523" s="74">
        <v>0</v>
      </c>
      <c r="K523" s="1">
        <v>0</v>
      </c>
      <c r="L523" s="1">
        <v>0</v>
      </c>
      <c r="M523" s="1">
        <v>0</v>
      </c>
      <c r="N523" s="1">
        <v>0</v>
      </c>
      <c r="O523" s="1">
        <v>0</v>
      </c>
      <c r="P523" s="1">
        <v>0</v>
      </c>
      <c r="Q523" s="1">
        <v>0</v>
      </c>
      <c r="R523" s="1">
        <v>0</v>
      </c>
      <c r="S523" s="1">
        <v>0</v>
      </c>
      <c r="T523" s="1">
        <v>0</v>
      </c>
      <c r="U523" s="1">
        <v>0</v>
      </c>
      <c r="V523" s="1">
        <v>0</v>
      </c>
      <c r="W523" s="1">
        <v>0</v>
      </c>
      <c r="X523" s="1">
        <v>0</v>
      </c>
      <c r="Y523" s="1">
        <v>0</v>
      </c>
    </row>
    <row r="524" spans="1:25" s="4" customFormat="1" ht="15" outlineLevel="1" x14ac:dyDescent="0.25">
      <c r="A524" s="39">
        <v>14</v>
      </c>
      <c r="B524" s="19" t="s">
        <v>573</v>
      </c>
      <c r="C524" s="1">
        <f t="shared" si="78"/>
        <v>3779603.4</v>
      </c>
      <c r="D524" s="1">
        <v>0</v>
      </c>
      <c r="E524" s="1">
        <v>0</v>
      </c>
      <c r="F524" s="1">
        <v>0</v>
      </c>
      <c r="G524" s="1">
        <v>0</v>
      </c>
      <c r="H524" s="1">
        <v>0</v>
      </c>
      <c r="I524" s="1">
        <v>0</v>
      </c>
      <c r="J524" s="74">
        <v>0</v>
      </c>
      <c r="K524" s="1">
        <v>0</v>
      </c>
      <c r="L524" s="1">
        <v>541.5</v>
      </c>
      <c r="M524" s="1">
        <f>'Форма 4'!F2233</f>
        <v>3779603.4</v>
      </c>
      <c r="N524" s="1">
        <v>0</v>
      </c>
      <c r="O524" s="1">
        <v>0</v>
      </c>
      <c r="P524" s="1">
        <v>0</v>
      </c>
      <c r="Q524" s="1">
        <v>0</v>
      </c>
      <c r="R524" s="1">
        <v>0</v>
      </c>
      <c r="S524" s="1">
        <v>0</v>
      </c>
      <c r="T524" s="1">
        <v>0</v>
      </c>
      <c r="U524" s="1">
        <v>0</v>
      </c>
      <c r="V524" s="1">
        <v>0</v>
      </c>
      <c r="W524" s="1">
        <v>0</v>
      </c>
      <c r="X524" s="1">
        <v>0</v>
      </c>
      <c r="Y524" s="1">
        <v>0</v>
      </c>
    </row>
    <row r="525" spans="1:25" s="4" customFormat="1" ht="15" outlineLevel="1" x14ac:dyDescent="0.25">
      <c r="A525" s="39">
        <v>15</v>
      </c>
      <c r="B525" s="19" t="s">
        <v>574</v>
      </c>
      <c r="C525" s="1">
        <f t="shared" si="78"/>
        <v>4232675.32</v>
      </c>
      <c r="D525" s="1">
        <v>0</v>
      </c>
      <c r="E525" s="1">
        <v>0</v>
      </c>
      <c r="F525" s="1">
        <v>0</v>
      </c>
      <c r="G525" s="1">
        <v>0</v>
      </c>
      <c r="H525" s="1">
        <v>0</v>
      </c>
      <c r="I525" s="1">
        <v>0</v>
      </c>
      <c r="J525" s="74">
        <v>0</v>
      </c>
      <c r="K525" s="1">
        <v>0</v>
      </c>
      <c r="L525" s="1">
        <v>723.8</v>
      </c>
      <c r="M525" s="1">
        <f>'Форма 4'!F2236</f>
        <v>4232675.32</v>
      </c>
      <c r="N525" s="1">
        <v>0</v>
      </c>
      <c r="O525" s="1">
        <v>0</v>
      </c>
      <c r="P525" s="1">
        <v>0</v>
      </c>
      <c r="Q525" s="1">
        <v>0</v>
      </c>
      <c r="R525" s="1">
        <v>0</v>
      </c>
      <c r="S525" s="1">
        <v>0</v>
      </c>
      <c r="T525" s="1">
        <v>0</v>
      </c>
      <c r="U525" s="1">
        <v>0</v>
      </c>
      <c r="V525" s="1">
        <v>0</v>
      </c>
      <c r="W525" s="1">
        <v>0</v>
      </c>
      <c r="X525" s="1">
        <v>0</v>
      </c>
      <c r="Y525" s="1">
        <v>0</v>
      </c>
    </row>
    <row r="526" spans="1:25" s="4" customFormat="1" ht="15" outlineLevel="1" x14ac:dyDescent="0.25">
      <c r="A526" s="39">
        <v>16</v>
      </c>
      <c r="B526" s="19" t="s">
        <v>575</v>
      </c>
      <c r="C526" s="1">
        <f t="shared" si="78"/>
        <v>6269661.7999999998</v>
      </c>
      <c r="D526" s="1">
        <v>0</v>
      </c>
      <c r="E526" s="1">
        <v>0</v>
      </c>
      <c r="F526" s="1">
        <v>0</v>
      </c>
      <c r="G526" s="1">
        <v>0</v>
      </c>
      <c r="H526" s="1">
        <v>0</v>
      </c>
      <c r="I526" s="1">
        <v>0</v>
      </c>
      <c r="J526" s="74">
        <v>0</v>
      </c>
      <c r="K526" s="1">
        <v>0</v>
      </c>
      <c r="L526" s="1">
        <v>794.8</v>
      </c>
      <c r="M526" s="1">
        <f>'Форма 4'!F2239</f>
        <v>6269661.7999999998</v>
      </c>
      <c r="N526" s="1">
        <v>0</v>
      </c>
      <c r="O526" s="1">
        <v>0</v>
      </c>
      <c r="P526" s="1">
        <v>0</v>
      </c>
      <c r="Q526" s="1">
        <v>0</v>
      </c>
      <c r="R526" s="1">
        <v>0</v>
      </c>
      <c r="S526" s="1">
        <v>0</v>
      </c>
      <c r="T526" s="1">
        <v>0</v>
      </c>
      <c r="U526" s="1">
        <v>0</v>
      </c>
      <c r="V526" s="1">
        <v>0</v>
      </c>
      <c r="W526" s="1">
        <v>0</v>
      </c>
      <c r="X526" s="1">
        <v>0</v>
      </c>
      <c r="Y526" s="1">
        <v>0</v>
      </c>
    </row>
    <row r="527" spans="1:25" s="4" customFormat="1" ht="15" outlineLevel="1" x14ac:dyDescent="0.25">
      <c r="A527" s="39">
        <v>17</v>
      </c>
      <c r="B527" s="19" t="s">
        <v>576</v>
      </c>
      <c r="C527" s="1">
        <f t="shared" si="78"/>
        <v>3744273.4</v>
      </c>
      <c r="D527" s="1">
        <v>0</v>
      </c>
      <c r="E527" s="1">
        <v>0</v>
      </c>
      <c r="F527" s="1">
        <v>0</v>
      </c>
      <c r="G527" s="1">
        <v>0</v>
      </c>
      <c r="H527" s="1">
        <v>0</v>
      </c>
      <c r="I527" s="1">
        <v>0</v>
      </c>
      <c r="J527" s="74">
        <v>0</v>
      </c>
      <c r="K527" s="1">
        <v>0</v>
      </c>
      <c r="L527" s="1">
        <v>538</v>
      </c>
      <c r="M527" s="1">
        <f>'Форма 4'!F2242</f>
        <v>3744273.4</v>
      </c>
      <c r="N527" s="1">
        <v>0</v>
      </c>
      <c r="O527" s="1">
        <v>0</v>
      </c>
      <c r="P527" s="1">
        <v>0</v>
      </c>
      <c r="Q527" s="1">
        <v>0</v>
      </c>
      <c r="R527" s="1">
        <v>0</v>
      </c>
      <c r="S527" s="1">
        <v>0</v>
      </c>
      <c r="T527" s="1">
        <v>0</v>
      </c>
      <c r="U527" s="1">
        <v>0</v>
      </c>
      <c r="V527" s="1">
        <v>0</v>
      </c>
      <c r="W527" s="1">
        <v>0</v>
      </c>
      <c r="X527" s="1">
        <v>0</v>
      </c>
      <c r="Y527" s="1">
        <v>0</v>
      </c>
    </row>
    <row r="528" spans="1:25" s="4" customFormat="1" ht="15" outlineLevel="1" x14ac:dyDescent="0.25">
      <c r="A528" s="39">
        <v>18</v>
      </c>
      <c r="B528" s="19" t="s">
        <v>577</v>
      </c>
      <c r="C528" s="1">
        <f t="shared" si="78"/>
        <v>1120817.6000000001</v>
      </c>
      <c r="D528" s="1">
        <v>0</v>
      </c>
      <c r="E528" s="1">
        <v>0</v>
      </c>
      <c r="F528" s="1">
        <v>0</v>
      </c>
      <c r="G528" s="1">
        <v>0</v>
      </c>
      <c r="H528" s="1">
        <v>0</v>
      </c>
      <c r="I528" s="1">
        <f>'Форма 4'!F2245</f>
        <v>1120817.6000000001</v>
      </c>
      <c r="J528" s="74">
        <v>0</v>
      </c>
      <c r="K528" s="1">
        <v>0</v>
      </c>
      <c r="L528" s="1">
        <v>0</v>
      </c>
      <c r="M528" s="1">
        <v>0</v>
      </c>
      <c r="N528" s="1">
        <v>0</v>
      </c>
      <c r="O528" s="1">
        <v>0</v>
      </c>
      <c r="P528" s="1">
        <v>0</v>
      </c>
      <c r="Q528" s="1">
        <v>0</v>
      </c>
      <c r="R528" s="1">
        <v>0</v>
      </c>
      <c r="S528" s="1">
        <v>0</v>
      </c>
      <c r="T528" s="1">
        <v>0</v>
      </c>
      <c r="U528" s="1">
        <v>0</v>
      </c>
      <c r="V528" s="1">
        <v>0</v>
      </c>
      <c r="W528" s="1">
        <v>0</v>
      </c>
      <c r="X528" s="1">
        <v>0</v>
      </c>
      <c r="Y528" s="1">
        <v>0</v>
      </c>
    </row>
    <row r="529" spans="1:25" s="4" customFormat="1" ht="15" outlineLevel="1" x14ac:dyDescent="0.25">
      <c r="A529" s="39">
        <v>19</v>
      </c>
      <c r="B529" s="19" t="s">
        <v>578</v>
      </c>
      <c r="C529" s="1">
        <f t="shared" ref="C529:C563" si="79">D529+E529+F529+G529+H529+I529+K529+M529+O529+Q529+S529+U529+W529+X529+Y529</f>
        <v>10177492.800000001</v>
      </c>
      <c r="D529" s="1">
        <v>0</v>
      </c>
      <c r="E529" s="1">
        <v>0</v>
      </c>
      <c r="F529" s="1">
        <v>0</v>
      </c>
      <c r="G529" s="1">
        <v>0</v>
      </c>
      <c r="H529" s="1">
        <v>0</v>
      </c>
      <c r="I529" s="1">
        <v>0</v>
      </c>
      <c r="J529" s="74">
        <v>0</v>
      </c>
      <c r="K529" s="1">
        <v>0</v>
      </c>
      <c r="L529" s="1">
        <v>1391</v>
      </c>
      <c r="M529" s="1">
        <f>'Форма 4'!F2248</f>
        <v>10177492.800000001</v>
      </c>
      <c r="N529" s="1">
        <v>0</v>
      </c>
      <c r="O529" s="1">
        <v>0</v>
      </c>
      <c r="P529" s="1">
        <v>0</v>
      </c>
      <c r="Q529" s="1">
        <v>0</v>
      </c>
      <c r="R529" s="1">
        <v>0</v>
      </c>
      <c r="S529" s="1">
        <v>0</v>
      </c>
      <c r="T529" s="1">
        <v>0</v>
      </c>
      <c r="U529" s="1">
        <v>0</v>
      </c>
      <c r="V529" s="1">
        <v>0</v>
      </c>
      <c r="W529" s="1">
        <v>0</v>
      </c>
      <c r="X529" s="1">
        <v>0</v>
      </c>
      <c r="Y529" s="1">
        <v>0</v>
      </c>
    </row>
    <row r="530" spans="1:25" s="4" customFormat="1" ht="15" outlineLevel="1" x14ac:dyDescent="0.25">
      <c r="A530" s="39">
        <v>20</v>
      </c>
      <c r="B530" s="19" t="s">
        <v>579</v>
      </c>
      <c r="C530" s="1">
        <f t="shared" si="79"/>
        <v>11088578.4</v>
      </c>
      <c r="D530" s="1">
        <v>0</v>
      </c>
      <c r="E530" s="1">
        <v>0</v>
      </c>
      <c r="F530" s="1">
        <v>0</v>
      </c>
      <c r="G530" s="1">
        <v>0</v>
      </c>
      <c r="H530" s="1">
        <v>0</v>
      </c>
      <c r="I530" s="1">
        <v>0</v>
      </c>
      <c r="J530" s="74">
        <v>0</v>
      </c>
      <c r="K530" s="1">
        <v>0</v>
      </c>
      <c r="L530" s="1">
        <v>1394</v>
      </c>
      <c r="M530" s="1">
        <f>'Форма 4'!F2251</f>
        <v>11088578.4</v>
      </c>
      <c r="N530" s="1">
        <v>0</v>
      </c>
      <c r="O530" s="1">
        <v>0</v>
      </c>
      <c r="P530" s="1">
        <v>0</v>
      </c>
      <c r="Q530" s="1">
        <v>0</v>
      </c>
      <c r="R530" s="1">
        <v>0</v>
      </c>
      <c r="S530" s="1">
        <v>0</v>
      </c>
      <c r="T530" s="1">
        <v>0</v>
      </c>
      <c r="U530" s="1">
        <v>0</v>
      </c>
      <c r="V530" s="1">
        <v>0</v>
      </c>
      <c r="W530" s="1">
        <v>0</v>
      </c>
      <c r="X530" s="1">
        <v>0</v>
      </c>
      <c r="Y530" s="1">
        <v>0</v>
      </c>
    </row>
    <row r="531" spans="1:25" s="4" customFormat="1" ht="15" outlineLevel="1" x14ac:dyDescent="0.25">
      <c r="A531" s="39">
        <v>21</v>
      </c>
      <c r="B531" s="19" t="s">
        <v>580</v>
      </c>
      <c r="C531" s="1">
        <f t="shared" si="79"/>
        <v>3745034.4</v>
      </c>
      <c r="D531" s="1">
        <v>0</v>
      </c>
      <c r="E531" s="1">
        <f>'Форма 4'!F2254</f>
        <v>3745034.4</v>
      </c>
      <c r="F531" s="1">
        <v>0</v>
      </c>
      <c r="G531" s="1">
        <v>0</v>
      </c>
      <c r="H531" s="1">
        <v>0</v>
      </c>
      <c r="I531" s="1">
        <v>0</v>
      </c>
      <c r="J531" s="74">
        <v>0</v>
      </c>
      <c r="K531" s="1">
        <v>0</v>
      </c>
      <c r="L531" s="1">
        <v>0</v>
      </c>
      <c r="M531" s="1">
        <v>0</v>
      </c>
      <c r="N531" s="1">
        <v>0</v>
      </c>
      <c r="O531" s="1">
        <v>0</v>
      </c>
      <c r="P531" s="1">
        <v>0</v>
      </c>
      <c r="Q531" s="1">
        <v>0</v>
      </c>
      <c r="R531" s="1">
        <v>0</v>
      </c>
      <c r="S531" s="1">
        <v>0</v>
      </c>
      <c r="T531" s="1">
        <v>0</v>
      </c>
      <c r="U531" s="1">
        <v>0</v>
      </c>
      <c r="V531" s="1">
        <v>0</v>
      </c>
      <c r="W531" s="1">
        <v>0</v>
      </c>
      <c r="X531" s="1">
        <v>0</v>
      </c>
      <c r="Y531" s="1">
        <v>0</v>
      </c>
    </row>
    <row r="532" spans="1:25" s="4" customFormat="1" ht="15" outlineLevel="1" x14ac:dyDescent="0.25">
      <c r="A532" s="39">
        <v>22</v>
      </c>
      <c r="B532" s="19" t="s">
        <v>583</v>
      </c>
      <c r="C532" s="1">
        <f t="shared" si="79"/>
        <v>9755282.4000000004</v>
      </c>
      <c r="D532" s="1">
        <v>0</v>
      </c>
      <c r="E532" s="1">
        <v>0</v>
      </c>
      <c r="F532" s="1">
        <v>0</v>
      </c>
      <c r="G532" s="1">
        <v>0</v>
      </c>
      <c r="H532" s="1">
        <v>0</v>
      </c>
      <c r="I532" s="1">
        <v>0</v>
      </c>
      <c r="J532" s="74">
        <v>0</v>
      </c>
      <c r="K532" s="1">
        <v>0</v>
      </c>
      <c r="L532" s="1">
        <v>1052</v>
      </c>
      <c r="M532" s="1">
        <f>'Форма 4'!F2257</f>
        <v>9755282.4000000004</v>
      </c>
      <c r="N532" s="1">
        <v>0</v>
      </c>
      <c r="O532" s="1">
        <v>0</v>
      </c>
      <c r="P532" s="1">
        <v>0</v>
      </c>
      <c r="Q532" s="1">
        <v>0</v>
      </c>
      <c r="R532" s="1">
        <v>0</v>
      </c>
      <c r="S532" s="1">
        <v>0</v>
      </c>
      <c r="T532" s="1">
        <v>0</v>
      </c>
      <c r="U532" s="1">
        <v>0</v>
      </c>
      <c r="V532" s="1">
        <v>0</v>
      </c>
      <c r="W532" s="1">
        <v>0</v>
      </c>
      <c r="X532" s="1">
        <v>0</v>
      </c>
      <c r="Y532" s="1">
        <v>0</v>
      </c>
    </row>
    <row r="533" spans="1:25" s="4" customFormat="1" ht="15" outlineLevel="1" x14ac:dyDescent="0.25">
      <c r="A533" s="39">
        <v>23</v>
      </c>
      <c r="B533" s="19" t="s">
        <v>582</v>
      </c>
      <c r="C533" s="1">
        <f t="shared" si="79"/>
        <v>1401563.5</v>
      </c>
      <c r="D533" s="1">
        <v>0</v>
      </c>
      <c r="E533" s="1">
        <v>0</v>
      </c>
      <c r="F533" s="1">
        <v>0</v>
      </c>
      <c r="G533" s="1">
        <f>'Форма 4'!F2261+'Форма 4'!F2262</f>
        <v>725109</v>
      </c>
      <c r="H533" s="1">
        <f>'Форма 4'!F2263+'Форма 4'!F2264</f>
        <v>676454.5</v>
      </c>
      <c r="I533" s="1">
        <v>0</v>
      </c>
      <c r="J533" s="74">
        <v>0</v>
      </c>
      <c r="K533" s="1">
        <v>0</v>
      </c>
      <c r="L533" s="1">
        <v>0</v>
      </c>
      <c r="M533" s="1">
        <v>0</v>
      </c>
      <c r="N533" s="1">
        <v>0</v>
      </c>
      <c r="O533" s="1">
        <v>0</v>
      </c>
      <c r="P533" s="1">
        <v>0</v>
      </c>
      <c r="Q533" s="1">
        <v>0</v>
      </c>
      <c r="R533" s="1">
        <v>0</v>
      </c>
      <c r="S533" s="1">
        <v>0</v>
      </c>
      <c r="T533" s="1">
        <v>0</v>
      </c>
      <c r="U533" s="1">
        <v>0</v>
      </c>
      <c r="V533" s="1">
        <v>0</v>
      </c>
      <c r="W533" s="1">
        <v>0</v>
      </c>
      <c r="X533" s="1">
        <v>0</v>
      </c>
      <c r="Y533" s="1">
        <v>0</v>
      </c>
    </row>
    <row r="534" spans="1:25" s="4" customFormat="1" ht="15" outlineLevel="1" x14ac:dyDescent="0.25">
      <c r="A534" s="39">
        <v>24</v>
      </c>
      <c r="B534" s="19" t="s">
        <v>584</v>
      </c>
      <c r="C534" s="1">
        <f t="shared" si="79"/>
        <v>1891463.3</v>
      </c>
      <c r="D534" s="1">
        <v>0</v>
      </c>
      <c r="E534" s="1">
        <v>0</v>
      </c>
      <c r="F534" s="1">
        <v>0</v>
      </c>
      <c r="G534" s="1">
        <f>'Форма 4'!F2266+'Форма 4'!F2267</f>
        <v>978562.2</v>
      </c>
      <c r="H534" s="1">
        <f>'Форма 4'!F2268+'Форма 4'!F2269</f>
        <v>912901.1</v>
      </c>
      <c r="I534" s="1">
        <v>0</v>
      </c>
      <c r="J534" s="74">
        <v>0</v>
      </c>
      <c r="K534" s="1">
        <v>0</v>
      </c>
      <c r="L534" s="1">
        <v>0</v>
      </c>
      <c r="M534" s="1">
        <v>0</v>
      </c>
      <c r="N534" s="1">
        <v>0</v>
      </c>
      <c r="O534" s="1">
        <v>0</v>
      </c>
      <c r="P534" s="1">
        <v>0</v>
      </c>
      <c r="Q534" s="1">
        <v>0</v>
      </c>
      <c r="R534" s="1">
        <v>0</v>
      </c>
      <c r="S534" s="1">
        <v>0</v>
      </c>
      <c r="T534" s="1">
        <v>0</v>
      </c>
      <c r="U534" s="1">
        <v>0</v>
      </c>
      <c r="V534" s="1">
        <v>0</v>
      </c>
      <c r="W534" s="1">
        <v>0</v>
      </c>
      <c r="X534" s="1">
        <v>0</v>
      </c>
      <c r="Y534" s="1">
        <v>0</v>
      </c>
    </row>
    <row r="535" spans="1:25" s="4" customFormat="1" ht="15" outlineLevel="1" x14ac:dyDescent="0.25">
      <c r="A535" s="39">
        <v>25</v>
      </c>
      <c r="B535" s="19" t="s">
        <v>606</v>
      </c>
      <c r="C535" s="1">
        <f t="shared" si="79"/>
        <v>137845.79999999999</v>
      </c>
      <c r="D535" s="1">
        <v>0</v>
      </c>
      <c r="E535" s="1">
        <v>0</v>
      </c>
      <c r="F535" s="1">
        <v>0</v>
      </c>
      <c r="G535" s="1">
        <v>0</v>
      </c>
      <c r="H535" s="1">
        <v>0</v>
      </c>
      <c r="I535" s="1">
        <v>0</v>
      </c>
      <c r="J535" s="74">
        <v>0</v>
      </c>
      <c r="K535" s="1">
        <v>0</v>
      </c>
      <c r="L535" s="1">
        <v>476</v>
      </c>
      <c r="M535" s="1">
        <f>'Форма 4'!F2270</f>
        <v>137845.79999999999</v>
      </c>
      <c r="N535" s="1">
        <v>0</v>
      </c>
      <c r="O535" s="1">
        <v>0</v>
      </c>
      <c r="P535" s="1">
        <v>0</v>
      </c>
      <c r="Q535" s="1">
        <v>0</v>
      </c>
      <c r="R535" s="1">
        <v>0</v>
      </c>
      <c r="S535" s="1">
        <v>0</v>
      </c>
      <c r="T535" s="1">
        <v>0</v>
      </c>
      <c r="U535" s="1">
        <v>0</v>
      </c>
      <c r="V535" s="1">
        <v>0</v>
      </c>
      <c r="W535" s="1">
        <v>0</v>
      </c>
      <c r="X535" s="1">
        <v>0</v>
      </c>
      <c r="Y535" s="1">
        <v>0</v>
      </c>
    </row>
    <row r="536" spans="1:25" s="4" customFormat="1" ht="15" outlineLevel="1" x14ac:dyDescent="0.25">
      <c r="A536" s="39">
        <v>26</v>
      </c>
      <c r="B536" s="19" t="s">
        <v>585</v>
      </c>
      <c r="C536" s="1">
        <f t="shared" si="79"/>
        <v>746397</v>
      </c>
      <c r="D536" s="1">
        <v>0</v>
      </c>
      <c r="E536" s="1">
        <f>'Форма 4'!F2273</f>
        <v>746397</v>
      </c>
      <c r="F536" s="1">
        <v>0</v>
      </c>
      <c r="G536" s="1">
        <v>0</v>
      </c>
      <c r="H536" s="1">
        <v>0</v>
      </c>
      <c r="I536" s="1">
        <v>0</v>
      </c>
      <c r="J536" s="74">
        <v>0</v>
      </c>
      <c r="K536" s="1">
        <v>0</v>
      </c>
      <c r="L536" s="1">
        <v>0</v>
      </c>
      <c r="M536" s="1">
        <v>0</v>
      </c>
      <c r="N536" s="1">
        <v>0</v>
      </c>
      <c r="O536" s="1">
        <v>0</v>
      </c>
      <c r="P536" s="1">
        <v>0</v>
      </c>
      <c r="Q536" s="1">
        <v>0</v>
      </c>
      <c r="R536" s="1">
        <v>0</v>
      </c>
      <c r="S536" s="1">
        <v>0</v>
      </c>
      <c r="T536" s="1">
        <v>0</v>
      </c>
      <c r="U536" s="1">
        <v>0</v>
      </c>
      <c r="V536" s="1">
        <v>0</v>
      </c>
      <c r="W536" s="1">
        <v>0</v>
      </c>
      <c r="X536" s="1">
        <v>0</v>
      </c>
      <c r="Y536" s="1">
        <v>0</v>
      </c>
    </row>
    <row r="537" spans="1:25" s="4" customFormat="1" ht="15" outlineLevel="1" x14ac:dyDescent="0.25">
      <c r="A537" s="39">
        <v>27</v>
      </c>
      <c r="B537" s="19" t="s">
        <v>607</v>
      </c>
      <c r="C537" s="1">
        <f t="shared" si="79"/>
        <v>133705.60000000001</v>
      </c>
      <c r="D537" s="1">
        <v>0</v>
      </c>
      <c r="E537" s="1">
        <v>0</v>
      </c>
      <c r="F537" s="1">
        <v>0</v>
      </c>
      <c r="G537" s="1">
        <v>0</v>
      </c>
      <c r="H537" s="1">
        <v>0</v>
      </c>
      <c r="I537" s="1">
        <v>0</v>
      </c>
      <c r="J537" s="74">
        <v>0</v>
      </c>
      <c r="K537" s="1">
        <v>0</v>
      </c>
      <c r="L537" s="1">
        <v>538.6</v>
      </c>
      <c r="M537" s="1">
        <f>'Форма 4'!F2276</f>
        <v>133705.60000000001</v>
      </c>
      <c r="N537" s="1">
        <v>0</v>
      </c>
      <c r="O537" s="1">
        <v>0</v>
      </c>
      <c r="P537" s="1">
        <v>0</v>
      </c>
      <c r="Q537" s="1">
        <v>0</v>
      </c>
      <c r="R537" s="1">
        <v>0</v>
      </c>
      <c r="S537" s="1">
        <v>0</v>
      </c>
      <c r="T537" s="1">
        <v>0</v>
      </c>
      <c r="U537" s="1">
        <v>0</v>
      </c>
      <c r="V537" s="1">
        <v>0</v>
      </c>
      <c r="W537" s="1">
        <v>0</v>
      </c>
      <c r="X537" s="1">
        <v>0</v>
      </c>
      <c r="Y537" s="1">
        <v>0</v>
      </c>
    </row>
    <row r="538" spans="1:25" s="4" customFormat="1" ht="15" outlineLevel="1" x14ac:dyDescent="0.25">
      <c r="A538" s="39">
        <v>28</v>
      </c>
      <c r="B538" s="19" t="s">
        <v>608</v>
      </c>
      <c r="C538" s="1">
        <f t="shared" si="79"/>
        <v>132308.6</v>
      </c>
      <c r="D538" s="1">
        <v>0</v>
      </c>
      <c r="E538" s="1">
        <v>0</v>
      </c>
      <c r="F538" s="1">
        <v>0</v>
      </c>
      <c r="G538" s="1">
        <v>0</v>
      </c>
      <c r="H538" s="1">
        <v>0</v>
      </c>
      <c r="I538" s="1">
        <v>0</v>
      </c>
      <c r="J538" s="74">
        <v>0</v>
      </c>
      <c r="K538" s="1">
        <v>0</v>
      </c>
      <c r="L538" s="1">
        <v>538.29999999999995</v>
      </c>
      <c r="M538" s="1">
        <f>'Форма 4'!F2279</f>
        <v>132308.6</v>
      </c>
      <c r="N538" s="1">
        <v>0</v>
      </c>
      <c r="O538" s="1">
        <v>0</v>
      </c>
      <c r="P538" s="1">
        <v>0</v>
      </c>
      <c r="Q538" s="1">
        <v>0</v>
      </c>
      <c r="R538" s="1">
        <v>0</v>
      </c>
      <c r="S538" s="1">
        <v>0</v>
      </c>
      <c r="T538" s="1">
        <v>0</v>
      </c>
      <c r="U538" s="1">
        <v>0</v>
      </c>
      <c r="V538" s="1">
        <v>0</v>
      </c>
      <c r="W538" s="1">
        <v>0</v>
      </c>
      <c r="X538" s="1">
        <v>0</v>
      </c>
      <c r="Y538" s="1">
        <v>0</v>
      </c>
    </row>
    <row r="539" spans="1:25" s="4" customFormat="1" ht="15" outlineLevel="1" x14ac:dyDescent="0.25">
      <c r="A539" s="39">
        <v>29</v>
      </c>
      <c r="B539" s="19" t="s">
        <v>609</v>
      </c>
      <c r="C539" s="1">
        <f t="shared" si="79"/>
        <v>327264</v>
      </c>
      <c r="D539" s="1">
        <v>0</v>
      </c>
      <c r="E539" s="1">
        <v>0</v>
      </c>
      <c r="F539" s="1">
        <v>0</v>
      </c>
      <c r="G539" s="1">
        <v>0</v>
      </c>
      <c r="H539" s="1">
        <v>0</v>
      </c>
      <c r="I539" s="1">
        <v>0</v>
      </c>
      <c r="J539" s="74">
        <v>0</v>
      </c>
      <c r="K539" s="1">
        <v>0</v>
      </c>
      <c r="L539" s="1">
        <v>747</v>
      </c>
      <c r="M539" s="1">
        <v>327264</v>
      </c>
      <c r="N539" s="1">
        <v>0</v>
      </c>
      <c r="O539" s="1">
        <v>0</v>
      </c>
      <c r="P539" s="1">
        <v>0</v>
      </c>
      <c r="Q539" s="1">
        <v>0</v>
      </c>
      <c r="R539" s="1">
        <v>0</v>
      </c>
      <c r="S539" s="1">
        <v>0</v>
      </c>
      <c r="T539" s="1">
        <v>0</v>
      </c>
      <c r="U539" s="1">
        <v>0</v>
      </c>
      <c r="V539" s="1">
        <v>0</v>
      </c>
      <c r="W539" s="1">
        <v>0</v>
      </c>
      <c r="X539" s="1">
        <v>0</v>
      </c>
      <c r="Y539" s="1">
        <v>0</v>
      </c>
    </row>
    <row r="540" spans="1:25" s="4" customFormat="1" ht="15" outlineLevel="1" x14ac:dyDescent="0.25">
      <c r="A540" s="39">
        <v>30</v>
      </c>
      <c r="B540" s="19" t="s">
        <v>610</v>
      </c>
      <c r="C540" s="1">
        <f t="shared" si="79"/>
        <v>135356.6</v>
      </c>
      <c r="D540" s="1">
        <v>0</v>
      </c>
      <c r="E540" s="1">
        <v>0</v>
      </c>
      <c r="F540" s="1">
        <v>0</v>
      </c>
      <c r="G540" s="1">
        <v>0</v>
      </c>
      <c r="H540" s="1">
        <v>0</v>
      </c>
      <c r="I540" s="1">
        <v>0</v>
      </c>
      <c r="J540" s="74">
        <v>0</v>
      </c>
      <c r="K540" s="1">
        <v>0</v>
      </c>
      <c r="L540" s="1">
        <v>536.9</v>
      </c>
      <c r="M540" s="1">
        <f>'Форма 4'!F2285</f>
        <v>135356.6</v>
      </c>
      <c r="N540" s="1">
        <v>0</v>
      </c>
      <c r="O540" s="1">
        <v>0</v>
      </c>
      <c r="P540" s="1">
        <v>0</v>
      </c>
      <c r="Q540" s="1">
        <v>0</v>
      </c>
      <c r="R540" s="1">
        <v>0</v>
      </c>
      <c r="S540" s="1">
        <v>0</v>
      </c>
      <c r="T540" s="1">
        <v>0</v>
      </c>
      <c r="U540" s="1">
        <v>0</v>
      </c>
      <c r="V540" s="1">
        <v>0</v>
      </c>
      <c r="W540" s="1">
        <v>0</v>
      </c>
      <c r="X540" s="1">
        <v>0</v>
      </c>
      <c r="Y540" s="1">
        <v>0</v>
      </c>
    </row>
    <row r="541" spans="1:25" s="4" customFormat="1" ht="15" outlineLevel="1" x14ac:dyDescent="0.25">
      <c r="A541" s="39">
        <f>1+A540</f>
        <v>31</v>
      </c>
      <c r="B541" s="19" t="s">
        <v>832</v>
      </c>
      <c r="C541" s="1">
        <f>D541+E541+F541+G541+H541+I541+K541+M541+O541+Q541+S541+U541+W541+X541+Y541</f>
        <v>6959616</v>
      </c>
      <c r="D541" s="1">
        <v>0</v>
      </c>
      <c r="E541" s="1">
        <v>0</v>
      </c>
      <c r="F541" s="1">
        <v>0</v>
      </c>
      <c r="G541" s="1">
        <v>0</v>
      </c>
      <c r="H541" s="1">
        <v>0</v>
      </c>
      <c r="I541" s="1">
        <v>0</v>
      </c>
      <c r="J541" s="74">
        <v>0</v>
      </c>
      <c r="K541" s="1">
        <v>0</v>
      </c>
      <c r="L541" s="1">
        <v>1062</v>
      </c>
      <c r="M541" s="1">
        <f>'Форма 4'!F2288</f>
        <v>6959616</v>
      </c>
      <c r="N541" s="1">
        <v>0</v>
      </c>
      <c r="O541" s="1">
        <v>0</v>
      </c>
      <c r="P541" s="1">
        <v>0</v>
      </c>
      <c r="Q541" s="1">
        <v>0</v>
      </c>
      <c r="R541" s="1">
        <v>0</v>
      </c>
      <c r="S541" s="1">
        <v>0</v>
      </c>
      <c r="T541" s="1">
        <v>0</v>
      </c>
      <c r="U541" s="1">
        <v>0</v>
      </c>
      <c r="V541" s="1">
        <v>0</v>
      </c>
      <c r="W541" s="1">
        <v>0</v>
      </c>
      <c r="X541" s="1">
        <v>0</v>
      </c>
      <c r="Y541" s="1">
        <v>0</v>
      </c>
    </row>
    <row r="542" spans="1:25" s="4" customFormat="1" ht="15" outlineLevel="1" x14ac:dyDescent="0.25">
      <c r="A542" s="39">
        <v>32</v>
      </c>
      <c r="B542" s="19" t="s">
        <v>611</v>
      </c>
      <c r="C542" s="1">
        <f t="shared" si="79"/>
        <v>224663</v>
      </c>
      <c r="D542" s="1">
        <v>0</v>
      </c>
      <c r="E542" s="1">
        <v>0</v>
      </c>
      <c r="F542" s="1">
        <v>0</v>
      </c>
      <c r="G542" s="1">
        <v>0</v>
      </c>
      <c r="H542" s="1">
        <v>0</v>
      </c>
      <c r="I542" s="1">
        <v>0</v>
      </c>
      <c r="J542" s="74">
        <v>0</v>
      </c>
      <c r="K542" s="1">
        <v>0</v>
      </c>
      <c r="L542" s="1">
        <v>905.9</v>
      </c>
      <c r="M542" s="1">
        <f>'Форма 4'!F2291</f>
        <v>224663</v>
      </c>
      <c r="N542" s="1">
        <v>0</v>
      </c>
      <c r="O542" s="1">
        <v>0</v>
      </c>
      <c r="P542" s="1">
        <v>0</v>
      </c>
      <c r="Q542" s="1">
        <v>0</v>
      </c>
      <c r="R542" s="1">
        <v>0</v>
      </c>
      <c r="S542" s="1">
        <v>0</v>
      </c>
      <c r="T542" s="1">
        <v>0</v>
      </c>
      <c r="U542" s="1">
        <v>0</v>
      </c>
      <c r="V542" s="1">
        <v>0</v>
      </c>
      <c r="W542" s="1">
        <v>0</v>
      </c>
      <c r="X542" s="1">
        <v>0</v>
      </c>
      <c r="Y542" s="1">
        <v>0</v>
      </c>
    </row>
    <row r="543" spans="1:25" s="4" customFormat="1" ht="15" outlineLevel="1" x14ac:dyDescent="0.25">
      <c r="A543" s="39">
        <v>33</v>
      </c>
      <c r="B543" s="19" t="s">
        <v>590</v>
      </c>
      <c r="C543" s="1">
        <f t="shared" si="79"/>
        <v>1257761.3999999999</v>
      </c>
      <c r="D543" s="1">
        <v>0</v>
      </c>
      <c r="E543" s="1">
        <f>'Форма 4'!F2294</f>
        <v>1257761.3999999999</v>
      </c>
      <c r="F543" s="1">
        <v>0</v>
      </c>
      <c r="G543" s="1">
        <v>0</v>
      </c>
      <c r="H543" s="1">
        <v>0</v>
      </c>
      <c r="I543" s="1">
        <v>0</v>
      </c>
      <c r="J543" s="74">
        <v>0</v>
      </c>
      <c r="K543" s="1">
        <v>0</v>
      </c>
      <c r="L543" s="1">
        <v>0</v>
      </c>
      <c r="M543" s="1">
        <v>0</v>
      </c>
      <c r="N543" s="1">
        <v>0</v>
      </c>
      <c r="O543" s="1">
        <v>0</v>
      </c>
      <c r="P543" s="1">
        <v>0</v>
      </c>
      <c r="Q543" s="1">
        <v>0</v>
      </c>
      <c r="R543" s="1">
        <v>0</v>
      </c>
      <c r="S543" s="1">
        <v>0</v>
      </c>
      <c r="T543" s="1">
        <v>0</v>
      </c>
      <c r="U543" s="1">
        <v>0</v>
      </c>
      <c r="V543" s="1">
        <v>0</v>
      </c>
      <c r="W543" s="1">
        <v>0</v>
      </c>
      <c r="X543" s="1">
        <v>0</v>
      </c>
      <c r="Y543" s="1">
        <v>0</v>
      </c>
    </row>
    <row r="544" spans="1:25" s="4" customFormat="1" ht="15" outlineLevel="1" x14ac:dyDescent="0.25">
      <c r="A544" s="39">
        <v>34</v>
      </c>
      <c r="B544" s="19" t="s">
        <v>612</v>
      </c>
      <c r="C544" s="1">
        <f t="shared" si="79"/>
        <v>226009.2</v>
      </c>
      <c r="D544" s="1">
        <v>0</v>
      </c>
      <c r="E544" s="1">
        <v>0</v>
      </c>
      <c r="F544" s="1">
        <v>0</v>
      </c>
      <c r="G544" s="1">
        <v>0</v>
      </c>
      <c r="H544" s="1">
        <v>0</v>
      </c>
      <c r="I544" s="1">
        <v>0</v>
      </c>
      <c r="J544" s="74">
        <v>0</v>
      </c>
      <c r="K544" s="1">
        <v>0</v>
      </c>
      <c r="L544" s="1">
        <v>906.6</v>
      </c>
      <c r="M544" s="1">
        <f>'Форма 4'!F2297</f>
        <v>226009.2</v>
      </c>
      <c r="N544" s="1">
        <v>0</v>
      </c>
      <c r="O544" s="1">
        <v>0</v>
      </c>
      <c r="P544" s="1">
        <v>0</v>
      </c>
      <c r="Q544" s="1">
        <v>0</v>
      </c>
      <c r="R544" s="1">
        <v>0</v>
      </c>
      <c r="S544" s="1">
        <v>0</v>
      </c>
      <c r="T544" s="1">
        <v>0</v>
      </c>
      <c r="U544" s="1">
        <v>0</v>
      </c>
      <c r="V544" s="1">
        <v>0</v>
      </c>
      <c r="W544" s="1">
        <v>0</v>
      </c>
      <c r="X544" s="1">
        <v>0</v>
      </c>
      <c r="Y544" s="1">
        <v>0</v>
      </c>
    </row>
    <row r="545" spans="1:25" s="4" customFormat="1" ht="15" outlineLevel="1" x14ac:dyDescent="0.25">
      <c r="A545" s="39">
        <v>35</v>
      </c>
      <c r="B545" s="19" t="s">
        <v>591</v>
      </c>
      <c r="C545" s="1">
        <f t="shared" si="79"/>
        <v>1289309.3999999999</v>
      </c>
      <c r="D545" s="1">
        <v>0</v>
      </c>
      <c r="E545" s="1">
        <f>'Форма 4'!F2300</f>
        <v>1289309.3999999999</v>
      </c>
      <c r="F545" s="1">
        <v>0</v>
      </c>
      <c r="G545" s="1">
        <v>0</v>
      </c>
      <c r="H545" s="1">
        <v>0</v>
      </c>
      <c r="I545" s="1">
        <v>0</v>
      </c>
      <c r="J545" s="74">
        <v>0</v>
      </c>
      <c r="K545" s="1">
        <v>0</v>
      </c>
      <c r="L545" s="1">
        <v>0</v>
      </c>
      <c r="M545" s="1">
        <v>0</v>
      </c>
      <c r="N545" s="1">
        <v>0</v>
      </c>
      <c r="O545" s="1">
        <v>0</v>
      </c>
      <c r="P545" s="1">
        <v>0</v>
      </c>
      <c r="Q545" s="1">
        <v>0</v>
      </c>
      <c r="R545" s="1">
        <v>0</v>
      </c>
      <c r="S545" s="1">
        <v>0</v>
      </c>
      <c r="T545" s="1">
        <v>0</v>
      </c>
      <c r="U545" s="1">
        <v>0</v>
      </c>
      <c r="V545" s="1">
        <v>0</v>
      </c>
      <c r="W545" s="1">
        <v>0</v>
      </c>
      <c r="X545" s="1">
        <v>0</v>
      </c>
      <c r="Y545" s="1">
        <v>0</v>
      </c>
    </row>
    <row r="546" spans="1:25" s="4" customFormat="1" ht="15" outlineLevel="1" x14ac:dyDescent="0.25">
      <c r="A546" s="39">
        <v>36</v>
      </c>
      <c r="B546" s="19" t="s">
        <v>592</v>
      </c>
      <c r="C546" s="1">
        <f t="shared" si="79"/>
        <v>11006784</v>
      </c>
      <c r="D546" s="1">
        <v>0</v>
      </c>
      <c r="E546" s="1">
        <v>0</v>
      </c>
      <c r="F546" s="1">
        <v>0</v>
      </c>
      <c r="G546" s="1">
        <v>0</v>
      </c>
      <c r="H546" s="1">
        <v>0</v>
      </c>
      <c r="I546" s="1">
        <v>0</v>
      </c>
      <c r="J546" s="74">
        <v>0</v>
      </c>
      <c r="K546" s="1">
        <v>0</v>
      </c>
      <c r="L546" s="1">
        <v>1178</v>
      </c>
      <c r="M546" s="1">
        <f>'Форма 4'!F2303</f>
        <v>11006784</v>
      </c>
      <c r="N546" s="1">
        <v>0</v>
      </c>
      <c r="O546" s="1">
        <v>0</v>
      </c>
      <c r="P546" s="1">
        <v>0</v>
      </c>
      <c r="Q546" s="1">
        <v>0</v>
      </c>
      <c r="R546" s="1">
        <v>0</v>
      </c>
      <c r="S546" s="1">
        <v>0</v>
      </c>
      <c r="T546" s="1">
        <v>0</v>
      </c>
      <c r="U546" s="1">
        <v>0</v>
      </c>
      <c r="V546" s="1">
        <v>0</v>
      </c>
      <c r="W546" s="1">
        <v>0</v>
      </c>
      <c r="X546" s="1">
        <v>0</v>
      </c>
      <c r="Y546" s="1">
        <v>0</v>
      </c>
    </row>
    <row r="547" spans="1:25" s="4" customFormat="1" ht="15" outlineLevel="1" x14ac:dyDescent="0.25">
      <c r="A547" s="39">
        <v>37</v>
      </c>
      <c r="B547" s="19" t="s">
        <v>593</v>
      </c>
      <c r="C547" s="1">
        <f t="shared" si="79"/>
        <v>11110800</v>
      </c>
      <c r="D547" s="1">
        <v>0</v>
      </c>
      <c r="E547" s="1">
        <v>0</v>
      </c>
      <c r="F547" s="1">
        <v>0</v>
      </c>
      <c r="G547" s="1">
        <v>0</v>
      </c>
      <c r="H547" s="1">
        <v>0</v>
      </c>
      <c r="I547" s="1">
        <v>0</v>
      </c>
      <c r="J547" s="74">
        <v>0</v>
      </c>
      <c r="K547" s="1">
        <v>0</v>
      </c>
      <c r="L547" s="1">
        <v>1178</v>
      </c>
      <c r="M547" s="1">
        <f>'Форма 4'!F2306</f>
        <v>11110800</v>
      </c>
      <c r="N547" s="1">
        <v>0</v>
      </c>
      <c r="O547" s="1">
        <v>0</v>
      </c>
      <c r="P547" s="1">
        <v>0</v>
      </c>
      <c r="Q547" s="1">
        <v>0</v>
      </c>
      <c r="R547" s="1">
        <v>0</v>
      </c>
      <c r="S547" s="1">
        <v>0</v>
      </c>
      <c r="T547" s="1">
        <v>0</v>
      </c>
      <c r="U547" s="1">
        <v>0</v>
      </c>
      <c r="V547" s="1">
        <v>0</v>
      </c>
      <c r="W547" s="1">
        <v>0</v>
      </c>
      <c r="X547" s="1">
        <v>0</v>
      </c>
      <c r="Y547" s="1">
        <v>0</v>
      </c>
    </row>
    <row r="548" spans="1:25" s="4" customFormat="1" ht="15" outlineLevel="1" x14ac:dyDescent="0.25">
      <c r="A548" s="39">
        <v>38</v>
      </c>
      <c r="B548" s="19" t="s">
        <v>613</v>
      </c>
      <c r="C548" s="1">
        <f t="shared" si="79"/>
        <v>489520</v>
      </c>
      <c r="D548" s="1">
        <v>0</v>
      </c>
      <c r="E548" s="1">
        <v>0</v>
      </c>
      <c r="F548" s="1">
        <v>0</v>
      </c>
      <c r="G548" s="1">
        <v>0</v>
      </c>
      <c r="H548" s="1">
        <v>0</v>
      </c>
      <c r="I548" s="1">
        <v>0</v>
      </c>
      <c r="J548" s="74">
        <v>0</v>
      </c>
      <c r="K548" s="1">
        <v>0</v>
      </c>
      <c r="L548" s="1">
        <v>1180</v>
      </c>
      <c r="M548" s="1">
        <f>'Форма 4'!F2309</f>
        <v>489520</v>
      </c>
      <c r="N548" s="1">
        <v>0</v>
      </c>
      <c r="O548" s="1">
        <v>0</v>
      </c>
      <c r="P548" s="1">
        <v>0</v>
      </c>
      <c r="Q548" s="1">
        <v>0</v>
      </c>
      <c r="R548" s="1">
        <v>0</v>
      </c>
      <c r="S548" s="1">
        <v>0</v>
      </c>
      <c r="T548" s="1">
        <v>0</v>
      </c>
      <c r="U548" s="1">
        <v>0</v>
      </c>
      <c r="V548" s="1">
        <v>0</v>
      </c>
      <c r="W548" s="1">
        <v>0</v>
      </c>
      <c r="X548" s="1">
        <v>0</v>
      </c>
      <c r="Y548" s="1">
        <v>0</v>
      </c>
    </row>
    <row r="549" spans="1:25" s="4" customFormat="1" ht="15" outlineLevel="1" x14ac:dyDescent="0.25">
      <c r="A549" s="39">
        <v>39</v>
      </c>
      <c r="B549" s="19" t="s">
        <v>614</v>
      </c>
      <c r="C549" s="1">
        <f t="shared" si="79"/>
        <v>218573.8</v>
      </c>
      <c r="D549" s="1">
        <v>0</v>
      </c>
      <c r="E549" s="1">
        <f>'Форма 4'!F2312</f>
        <v>218573.8</v>
      </c>
      <c r="F549" s="1">
        <v>0</v>
      </c>
      <c r="G549" s="1">
        <v>0</v>
      </c>
      <c r="H549" s="1">
        <v>0</v>
      </c>
      <c r="I549" s="1">
        <v>0</v>
      </c>
      <c r="J549" s="74">
        <v>0</v>
      </c>
      <c r="K549" s="1">
        <v>0</v>
      </c>
      <c r="L549" s="1">
        <v>0</v>
      </c>
      <c r="M549" s="1">
        <v>0</v>
      </c>
      <c r="N549" s="1">
        <v>0</v>
      </c>
      <c r="O549" s="1">
        <v>0</v>
      </c>
      <c r="P549" s="1">
        <v>0</v>
      </c>
      <c r="Q549" s="1">
        <v>0</v>
      </c>
      <c r="R549" s="1">
        <v>0</v>
      </c>
      <c r="S549" s="1">
        <v>0</v>
      </c>
      <c r="T549" s="1">
        <v>0</v>
      </c>
      <c r="U549" s="1">
        <v>0</v>
      </c>
      <c r="V549" s="1">
        <v>0</v>
      </c>
      <c r="W549" s="1">
        <v>0</v>
      </c>
      <c r="X549" s="1">
        <v>0</v>
      </c>
      <c r="Y549" s="1">
        <v>0</v>
      </c>
    </row>
    <row r="550" spans="1:25" s="4" customFormat="1" ht="15" outlineLevel="1" x14ac:dyDescent="0.25">
      <c r="A550" s="39">
        <v>40</v>
      </c>
      <c r="B550" s="19" t="s">
        <v>615</v>
      </c>
      <c r="C550" s="1">
        <f t="shared" si="79"/>
        <v>425333.8</v>
      </c>
      <c r="D550" s="1">
        <v>0</v>
      </c>
      <c r="E550" s="1">
        <v>0</v>
      </c>
      <c r="F550" s="1">
        <v>0</v>
      </c>
      <c r="G550" s="1">
        <v>0</v>
      </c>
      <c r="H550" s="1">
        <v>0</v>
      </c>
      <c r="I550" s="1">
        <v>0</v>
      </c>
      <c r="J550" s="74">
        <v>0</v>
      </c>
      <c r="K550" s="1">
        <v>0</v>
      </c>
      <c r="L550" s="1">
        <v>1071</v>
      </c>
      <c r="M550" s="1">
        <f>'Форма 4'!F2315</f>
        <v>425333.8</v>
      </c>
      <c r="N550" s="1">
        <v>0</v>
      </c>
      <c r="O550" s="1">
        <v>0</v>
      </c>
      <c r="P550" s="1">
        <v>0</v>
      </c>
      <c r="Q550" s="1">
        <v>0</v>
      </c>
      <c r="R550" s="1">
        <v>0</v>
      </c>
      <c r="S550" s="1">
        <v>0</v>
      </c>
      <c r="T550" s="1">
        <v>0</v>
      </c>
      <c r="U550" s="1">
        <v>0</v>
      </c>
      <c r="V550" s="1">
        <v>0</v>
      </c>
      <c r="W550" s="1">
        <v>0</v>
      </c>
      <c r="X550" s="1">
        <v>0</v>
      </c>
      <c r="Y550" s="1">
        <v>0</v>
      </c>
    </row>
    <row r="551" spans="1:25" s="4" customFormat="1" ht="15" outlineLevel="1" x14ac:dyDescent="0.25">
      <c r="A551" s="39">
        <v>41</v>
      </c>
      <c r="B551" s="19" t="s">
        <v>594</v>
      </c>
      <c r="C551" s="1">
        <f t="shared" si="79"/>
        <v>3434076</v>
      </c>
      <c r="D551" s="1">
        <v>0</v>
      </c>
      <c r="E551" s="1">
        <v>0</v>
      </c>
      <c r="F551" s="1">
        <v>0</v>
      </c>
      <c r="G551" s="1">
        <v>0</v>
      </c>
      <c r="H551" s="1">
        <v>0</v>
      </c>
      <c r="I551" s="1">
        <v>0</v>
      </c>
      <c r="J551" s="74">
        <v>0</v>
      </c>
      <c r="K551" s="1">
        <v>0</v>
      </c>
      <c r="L551" s="1">
        <v>641</v>
      </c>
      <c r="M551" s="1">
        <f>'Форма 4'!F2318</f>
        <v>3434076</v>
      </c>
      <c r="N551" s="1">
        <v>0</v>
      </c>
      <c r="O551" s="1">
        <v>0</v>
      </c>
      <c r="P551" s="1">
        <v>0</v>
      </c>
      <c r="Q551" s="1">
        <v>0</v>
      </c>
      <c r="R551" s="1">
        <v>0</v>
      </c>
      <c r="S551" s="1">
        <v>0</v>
      </c>
      <c r="T551" s="1">
        <v>0</v>
      </c>
      <c r="U551" s="1">
        <v>0</v>
      </c>
      <c r="V551" s="1">
        <v>0</v>
      </c>
      <c r="W551" s="1">
        <v>0</v>
      </c>
      <c r="X551" s="1">
        <v>0</v>
      </c>
      <c r="Y551" s="1">
        <v>0</v>
      </c>
    </row>
    <row r="552" spans="1:25" s="4" customFormat="1" ht="15" outlineLevel="1" x14ac:dyDescent="0.25">
      <c r="A552" s="39">
        <v>42</v>
      </c>
      <c r="B552" s="19" t="s">
        <v>616</v>
      </c>
      <c r="C552" s="1">
        <f t="shared" si="79"/>
        <v>124815.6</v>
      </c>
      <c r="D552" s="1">
        <v>0</v>
      </c>
      <c r="E552" s="1">
        <v>0</v>
      </c>
      <c r="F552" s="1">
        <v>0</v>
      </c>
      <c r="G552" s="1">
        <v>0</v>
      </c>
      <c r="H552" s="1">
        <v>0</v>
      </c>
      <c r="I552" s="1">
        <v>0</v>
      </c>
      <c r="J552" s="74">
        <v>0</v>
      </c>
      <c r="K552" s="1">
        <v>0</v>
      </c>
      <c r="L552" s="1">
        <v>641</v>
      </c>
      <c r="M552" s="1">
        <f>'Форма 4'!F2321</f>
        <v>124815.6</v>
      </c>
      <c r="N552" s="1">
        <v>0</v>
      </c>
      <c r="O552" s="1">
        <v>0</v>
      </c>
      <c r="P552" s="1">
        <v>0</v>
      </c>
      <c r="Q552" s="1">
        <v>0</v>
      </c>
      <c r="R552" s="1">
        <v>0</v>
      </c>
      <c r="S552" s="1">
        <v>0</v>
      </c>
      <c r="T552" s="1">
        <v>0</v>
      </c>
      <c r="U552" s="1">
        <v>0</v>
      </c>
      <c r="V552" s="1">
        <v>0</v>
      </c>
      <c r="W552" s="1">
        <v>0</v>
      </c>
      <c r="X552" s="1">
        <v>0</v>
      </c>
      <c r="Y552" s="1">
        <v>0</v>
      </c>
    </row>
    <row r="553" spans="1:25" s="4" customFormat="1" ht="15" outlineLevel="1" x14ac:dyDescent="0.25">
      <c r="A553" s="39">
        <v>43</v>
      </c>
      <c r="B553" s="19" t="s">
        <v>617</v>
      </c>
      <c r="C553" s="1">
        <f t="shared" si="79"/>
        <v>906835.8</v>
      </c>
      <c r="D553" s="1">
        <v>0</v>
      </c>
      <c r="E553" s="1">
        <v>0</v>
      </c>
      <c r="F553" s="1">
        <v>0</v>
      </c>
      <c r="G553" s="1">
        <v>0</v>
      </c>
      <c r="H553" s="1">
        <v>0</v>
      </c>
      <c r="I553" s="1">
        <v>0</v>
      </c>
      <c r="J553" s="74">
        <v>0</v>
      </c>
      <c r="K553" s="1">
        <v>0</v>
      </c>
      <c r="L553" s="1">
        <v>2392</v>
      </c>
      <c r="M553" s="1">
        <f>'Форма 4'!F2324</f>
        <v>906835.8</v>
      </c>
      <c r="N553" s="1">
        <v>0</v>
      </c>
      <c r="O553" s="1">
        <v>0</v>
      </c>
      <c r="P553" s="1">
        <v>0</v>
      </c>
      <c r="Q553" s="1">
        <v>0</v>
      </c>
      <c r="R553" s="1">
        <v>0</v>
      </c>
      <c r="S553" s="1">
        <v>0</v>
      </c>
      <c r="T553" s="1">
        <v>0</v>
      </c>
      <c r="U553" s="1">
        <v>0</v>
      </c>
      <c r="V553" s="1">
        <v>0</v>
      </c>
      <c r="W553" s="1">
        <v>0</v>
      </c>
      <c r="X553" s="1">
        <v>0</v>
      </c>
      <c r="Y553" s="1">
        <v>0</v>
      </c>
    </row>
    <row r="554" spans="1:25" s="4" customFormat="1" ht="15" outlineLevel="1" x14ac:dyDescent="0.25">
      <c r="A554" s="39">
        <v>44</v>
      </c>
      <c r="B554" s="19" t="s">
        <v>618</v>
      </c>
      <c r="C554" s="1">
        <f t="shared" si="79"/>
        <v>619306.1</v>
      </c>
      <c r="D554" s="1">
        <v>0</v>
      </c>
      <c r="E554" s="1">
        <v>0</v>
      </c>
      <c r="F554" s="1">
        <v>0</v>
      </c>
      <c r="G554" s="1">
        <v>0</v>
      </c>
      <c r="H554" s="1">
        <v>0</v>
      </c>
      <c r="I554" s="1">
        <v>0</v>
      </c>
      <c r="J554" s="74">
        <v>0</v>
      </c>
      <c r="K554" s="1">
        <v>0</v>
      </c>
      <c r="L554" s="1">
        <v>1476</v>
      </c>
      <c r="M554" s="1">
        <f>'Форма 4'!F2327</f>
        <v>619306.1</v>
      </c>
      <c r="N554" s="1">
        <v>0</v>
      </c>
      <c r="O554" s="1">
        <v>0</v>
      </c>
      <c r="P554" s="1">
        <v>0</v>
      </c>
      <c r="Q554" s="1">
        <v>0</v>
      </c>
      <c r="R554" s="1">
        <v>0</v>
      </c>
      <c r="S554" s="1">
        <v>0</v>
      </c>
      <c r="T554" s="1">
        <v>0</v>
      </c>
      <c r="U554" s="1">
        <v>0</v>
      </c>
      <c r="V554" s="1">
        <v>0</v>
      </c>
      <c r="W554" s="1">
        <v>0</v>
      </c>
      <c r="X554" s="1">
        <v>0</v>
      </c>
      <c r="Y554" s="1">
        <v>0</v>
      </c>
    </row>
    <row r="555" spans="1:25" s="4" customFormat="1" ht="15" outlineLevel="1" x14ac:dyDescent="0.25">
      <c r="A555" s="39">
        <v>45</v>
      </c>
      <c r="B555" s="19" t="s">
        <v>619</v>
      </c>
      <c r="C555" s="1">
        <f t="shared" si="79"/>
        <v>623652.69999999995</v>
      </c>
      <c r="D555" s="1">
        <v>0</v>
      </c>
      <c r="E555" s="1">
        <v>0</v>
      </c>
      <c r="F555" s="1">
        <v>0</v>
      </c>
      <c r="G555" s="1">
        <v>0</v>
      </c>
      <c r="H555" s="1">
        <v>0</v>
      </c>
      <c r="I555" s="1">
        <v>0</v>
      </c>
      <c r="J555" s="74">
        <v>0</v>
      </c>
      <c r="K555" s="1">
        <v>0</v>
      </c>
      <c r="L555" s="1">
        <v>1490</v>
      </c>
      <c r="M555" s="1">
        <f>'Форма 4'!F2330</f>
        <v>623652.69999999995</v>
      </c>
      <c r="N555" s="1">
        <v>0</v>
      </c>
      <c r="O555" s="1">
        <v>0</v>
      </c>
      <c r="P555" s="1">
        <v>0</v>
      </c>
      <c r="Q555" s="1">
        <v>0</v>
      </c>
      <c r="R555" s="1">
        <v>0</v>
      </c>
      <c r="S555" s="1">
        <v>0</v>
      </c>
      <c r="T555" s="1">
        <v>0</v>
      </c>
      <c r="U555" s="1">
        <v>0</v>
      </c>
      <c r="V555" s="1">
        <v>0</v>
      </c>
      <c r="W555" s="1">
        <v>0</v>
      </c>
      <c r="X555" s="1">
        <v>0</v>
      </c>
      <c r="Y555" s="1">
        <v>0</v>
      </c>
    </row>
    <row r="556" spans="1:25" s="4" customFormat="1" ht="15" outlineLevel="1" x14ac:dyDescent="0.25">
      <c r="A556" s="39">
        <v>46</v>
      </c>
      <c r="B556" s="19" t="s">
        <v>620</v>
      </c>
      <c r="C556" s="1">
        <f t="shared" si="79"/>
        <v>35771.599999999999</v>
      </c>
      <c r="D556" s="1">
        <v>0</v>
      </c>
      <c r="E556" s="1">
        <f>'Форма 4'!F2333</f>
        <v>35771.599999999999</v>
      </c>
      <c r="F556" s="1">
        <v>0</v>
      </c>
      <c r="G556" s="1">
        <v>0</v>
      </c>
      <c r="H556" s="1">
        <v>0</v>
      </c>
      <c r="I556" s="1">
        <v>0</v>
      </c>
      <c r="J556" s="74">
        <v>0</v>
      </c>
      <c r="K556" s="1">
        <v>0</v>
      </c>
      <c r="L556" s="1">
        <v>0</v>
      </c>
      <c r="M556" s="1">
        <v>0</v>
      </c>
      <c r="N556" s="1">
        <v>0</v>
      </c>
      <c r="O556" s="1">
        <v>0</v>
      </c>
      <c r="P556" s="1">
        <v>0</v>
      </c>
      <c r="Q556" s="1">
        <v>0</v>
      </c>
      <c r="R556" s="1">
        <v>0</v>
      </c>
      <c r="S556" s="1">
        <v>0</v>
      </c>
      <c r="T556" s="1">
        <v>0</v>
      </c>
      <c r="U556" s="1">
        <v>0</v>
      </c>
      <c r="V556" s="1">
        <v>0</v>
      </c>
      <c r="W556" s="1">
        <v>0</v>
      </c>
      <c r="X556" s="1">
        <v>0</v>
      </c>
      <c r="Y556" s="1">
        <v>0</v>
      </c>
    </row>
    <row r="557" spans="1:25" s="4" customFormat="1" ht="15" outlineLevel="1" x14ac:dyDescent="0.25">
      <c r="A557" s="39">
        <v>47</v>
      </c>
      <c r="B557" s="19" t="s">
        <v>596</v>
      </c>
      <c r="C557" s="1">
        <f t="shared" si="79"/>
        <v>3709650</v>
      </c>
      <c r="D557" s="1">
        <v>0</v>
      </c>
      <c r="E557" s="1">
        <v>0</v>
      </c>
      <c r="F557" s="1">
        <v>0</v>
      </c>
      <c r="G557" s="1">
        <v>0</v>
      </c>
      <c r="H557" s="1">
        <v>0</v>
      </c>
      <c r="I557" s="1">
        <v>0</v>
      </c>
      <c r="J557" s="74">
        <v>0</v>
      </c>
      <c r="K557" s="1">
        <v>0</v>
      </c>
      <c r="L557" s="1">
        <v>469</v>
      </c>
      <c r="M557" s="1">
        <f>'Форма 4'!F2336</f>
        <v>3709650</v>
      </c>
      <c r="N557" s="1">
        <v>0</v>
      </c>
      <c r="O557" s="1">
        <v>0</v>
      </c>
      <c r="P557" s="1">
        <v>0</v>
      </c>
      <c r="Q557" s="1">
        <v>0</v>
      </c>
      <c r="R557" s="1">
        <v>0</v>
      </c>
      <c r="S557" s="1">
        <v>0</v>
      </c>
      <c r="T557" s="1">
        <v>0</v>
      </c>
      <c r="U557" s="1">
        <v>0</v>
      </c>
      <c r="V557" s="1">
        <v>0</v>
      </c>
      <c r="W557" s="1">
        <v>0</v>
      </c>
      <c r="X557" s="1">
        <v>0</v>
      </c>
      <c r="Y557" s="1">
        <v>0</v>
      </c>
    </row>
    <row r="558" spans="1:25" s="4" customFormat="1" ht="15" outlineLevel="1" x14ac:dyDescent="0.25">
      <c r="A558" s="39">
        <v>48</v>
      </c>
      <c r="B558" s="19" t="s">
        <v>597</v>
      </c>
      <c r="C558" s="1">
        <f t="shared" si="79"/>
        <v>433640.8</v>
      </c>
      <c r="D558" s="1">
        <v>0</v>
      </c>
      <c r="E558" s="1">
        <v>0</v>
      </c>
      <c r="F558" s="1">
        <v>0</v>
      </c>
      <c r="G558" s="1">
        <f>'Форма 4'!F2340+'Форма 4'!F2341</f>
        <v>224347.2</v>
      </c>
      <c r="H558" s="1">
        <f>'Форма 4'!F2342+'Форма 4'!F2343</f>
        <v>209293.6</v>
      </c>
      <c r="I558" s="1">
        <v>0</v>
      </c>
      <c r="J558" s="74">
        <v>0</v>
      </c>
      <c r="K558" s="1">
        <v>0</v>
      </c>
      <c r="L558" s="1">
        <v>0</v>
      </c>
      <c r="M558" s="1">
        <v>0</v>
      </c>
      <c r="N558" s="1">
        <v>0</v>
      </c>
      <c r="O558" s="1">
        <v>0</v>
      </c>
      <c r="P558" s="1">
        <v>0</v>
      </c>
      <c r="Q558" s="1">
        <v>0</v>
      </c>
      <c r="R558" s="1">
        <v>0</v>
      </c>
      <c r="S558" s="1">
        <v>0</v>
      </c>
      <c r="T558" s="1">
        <v>0</v>
      </c>
      <c r="U558" s="1">
        <v>0</v>
      </c>
      <c r="V558" s="1">
        <v>0</v>
      </c>
      <c r="W558" s="1">
        <v>0</v>
      </c>
      <c r="X558" s="1">
        <v>0</v>
      </c>
      <c r="Y558" s="1">
        <v>0</v>
      </c>
    </row>
    <row r="559" spans="1:25" s="4" customFormat="1" ht="15" outlineLevel="1" x14ac:dyDescent="0.25">
      <c r="A559" s="39">
        <v>49</v>
      </c>
      <c r="B559" s="19" t="s">
        <v>598</v>
      </c>
      <c r="C559" s="1">
        <f t="shared" si="79"/>
        <v>3416252</v>
      </c>
      <c r="D559" s="1">
        <v>0</v>
      </c>
      <c r="E559" s="1">
        <v>0</v>
      </c>
      <c r="F559" s="1">
        <v>0</v>
      </c>
      <c r="G559" s="1">
        <v>0</v>
      </c>
      <c r="H559" s="1">
        <v>0</v>
      </c>
      <c r="I559" s="1">
        <v>0</v>
      </c>
      <c r="J559" s="74">
        <v>0</v>
      </c>
      <c r="K559" s="1">
        <v>0</v>
      </c>
      <c r="L559" s="1">
        <v>0</v>
      </c>
      <c r="M559" s="1">
        <v>0</v>
      </c>
      <c r="N559" s="1">
        <v>0</v>
      </c>
      <c r="O559" s="1">
        <v>0</v>
      </c>
      <c r="P559" s="1">
        <v>447</v>
      </c>
      <c r="Q559" s="1">
        <f>'Форма 4'!F2345+'Форма 4'!F2346</f>
        <v>2377620</v>
      </c>
      <c r="R559" s="1">
        <v>0</v>
      </c>
      <c r="S559" s="1">
        <v>0</v>
      </c>
      <c r="T559" s="1">
        <v>447</v>
      </c>
      <c r="U559" s="1">
        <f>'Форма 4'!F2347+'Форма 4'!F2348</f>
        <v>1038632</v>
      </c>
      <c r="V559" s="1">
        <v>0</v>
      </c>
      <c r="W559" s="1">
        <v>0</v>
      </c>
      <c r="X559" s="1">
        <v>0</v>
      </c>
      <c r="Y559" s="1">
        <v>0</v>
      </c>
    </row>
    <row r="560" spans="1:25" s="4" customFormat="1" ht="15" outlineLevel="1" x14ac:dyDescent="0.25">
      <c r="A560" s="39">
        <v>50</v>
      </c>
      <c r="B560" s="19" t="s">
        <v>599</v>
      </c>
      <c r="C560" s="1">
        <f t="shared" si="79"/>
        <v>386222.5</v>
      </c>
      <c r="D560" s="1">
        <v>0</v>
      </c>
      <c r="E560" s="1">
        <v>0</v>
      </c>
      <c r="F560" s="1">
        <v>0</v>
      </c>
      <c r="G560" s="1">
        <f>'Форма 4'!F2350+'Форма 4'!F2351</f>
        <v>199815</v>
      </c>
      <c r="H560" s="1">
        <f>'Форма 4'!F2352+'Форма 4'!F2353</f>
        <v>186407.5</v>
      </c>
      <c r="I560" s="1">
        <v>0</v>
      </c>
      <c r="J560" s="74">
        <v>0</v>
      </c>
      <c r="K560" s="1">
        <v>0</v>
      </c>
      <c r="L560" s="1">
        <v>0</v>
      </c>
      <c r="M560" s="1">
        <v>0</v>
      </c>
      <c r="N560" s="1">
        <v>0</v>
      </c>
      <c r="O560" s="1">
        <v>0</v>
      </c>
      <c r="P560" s="1">
        <v>0</v>
      </c>
      <c r="Q560" s="1">
        <v>0</v>
      </c>
      <c r="R560" s="1">
        <v>0</v>
      </c>
      <c r="S560" s="1">
        <v>0</v>
      </c>
      <c r="T560" s="1">
        <v>0</v>
      </c>
      <c r="U560" s="1">
        <v>0</v>
      </c>
      <c r="V560" s="1">
        <v>0</v>
      </c>
      <c r="W560" s="1">
        <v>0</v>
      </c>
      <c r="X560" s="1">
        <v>0</v>
      </c>
      <c r="Y560" s="1">
        <v>0</v>
      </c>
    </row>
    <row r="561" spans="1:25" s="4" customFormat="1" ht="15" outlineLevel="1" x14ac:dyDescent="0.25">
      <c r="A561" s="39">
        <v>51</v>
      </c>
      <c r="B561" s="19" t="s">
        <v>600</v>
      </c>
      <c r="C561" s="1">
        <f t="shared" si="79"/>
        <v>379435.7</v>
      </c>
      <c r="D561" s="1">
        <v>0</v>
      </c>
      <c r="E561" s="1">
        <v>0</v>
      </c>
      <c r="F561" s="1">
        <v>0</v>
      </c>
      <c r="G561" s="1">
        <f>'Форма 4'!F2355+'Форма 4'!F2356</f>
        <v>196303.8</v>
      </c>
      <c r="H561" s="1">
        <f>'Форма 4'!F2357+'Форма 4'!F2358</f>
        <v>183131.9</v>
      </c>
      <c r="I561" s="1">
        <v>0</v>
      </c>
      <c r="J561" s="74">
        <v>0</v>
      </c>
      <c r="K561" s="1">
        <v>0</v>
      </c>
      <c r="L561" s="1">
        <v>0</v>
      </c>
      <c r="M561" s="1">
        <v>0</v>
      </c>
      <c r="N561" s="1">
        <v>0</v>
      </c>
      <c r="O561" s="1">
        <v>0</v>
      </c>
      <c r="P561" s="1">
        <v>0</v>
      </c>
      <c r="Q561" s="1">
        <v>0</v>
      </c>
      <c r="R561" s="1">
        <v>0</v>
      </c>
      <c r="S561" s="1">
        <v>0</v>
      </c>
      <c r="T561" s="1">
        <v>0</v>
      </c>
      <c r="U561" s="1">
        <v>0</v>
      </c>
      <c r="V561" s="1">
        <v>0</v>
      </c>
      <c r="W561" s="1">
        <v>0</v>
      </c>
      <c r="X561" s="1">
        <v>0</v>
      </c>
      <c r="Y561" s="1">
        <v>0</v>
      </c>
    </row>
    <row r="562" spans="1:25" s="4" customFormat="1" ht="15" outlineLevel="1" x14ac:dyDescent="0.25">
      <c r="A562" s="39">
        <v>52</v>
      </c>
      <c r="B562" s="19" t="s">
        <v>601</v>
      </c>
      <c r="C562" s="1">
        <f t="shared" si="79"/>
        <v>281375.37</v>
      </c>
      <c r="D562" s="1">
        <v>0</v>
      </c>
      <c r="E562" s="1">
        <v>0</v>
      </c>
      <c r="F562" s="1">
        <v>0</v>
      </c>
      <c r="G562" s="1">
        <f>'Форма 4'!F2360+'Форма 4'!F2361</f>
        <v>145571.57999999999</v>
      </c>
      <c r="H562" s="1">
        <f>'Форма 4'!F2362+'Форма 4'!F2363</f>
        <v>135803.79</v>
      </c>
      <c r="I562" s="1">
        <v>0</v>
      </c>
      <c r="J562" s="74">
        <v>0</v>
      </c>
      <c r="K562" s="1">
        <v>0</v>
      </c>
      <c r="L562" s="1">
        <v>0</v>
      </c>
      <c r="M562" s="1">
        <v>0</v>
      </c>
      <c r="N562" s="1">
        <v>0</v>
      </c>
      <c r="O562" s="1">
        <v>0</v>
      </c>
      <c r="P562" s="1">
        <v>0</v>
      </c>
      <c r="Q562" s="1">
        <v>0</v>
      </c>
      <c r="R562" s="1">
        <v>0</v>
      </c>
      <c r="S562" s="1">
        <v>0</v>
      </c>
      <c r="T562" s="1">
        <v>0</v>
      </c>
      <c r="U562" s="1">
        <v>0</v>
      </c>
      <c r="V562" s="1">
        <v>0</v>
      </c>
      <c r="W562" s="1">
        <v>0</v>
      </c>
      <c r="X562" s="1">
        <v>0</v>
      </c>
      <c r="Y562" s="1">
        <v>0</v>
      </c>
    </row>
    <row r="563" spans="1:25" s="4" customFormat="1" ht="15" outlineLevel="1" x14ac:dyDescent="0.25">
      <c r="A563" s="39">
        <v>53</v>
      </c>
      <c r="B563" s="19" t="s">
        <v>595</v>
      </c>
      <c r="C563" s="1">
        <f t="shared" si="79"/>
        <v>245776.54</v>
      </c>
      <c r="D563" s="1">
        <v>0</v>
      </c>
      <c r="E563" s="1">
        <v>0</v>
      </c>
      <c r="F563" s="1">
        <v>0</v>
      </c>
      <c r="G563" s="1">
        <v>0</v>
      </c>
      <c r="H563" s="1">
        <v>0</v>
      </c>
      <c r="I563" s="1">
        <f>'Форма 4'!F2364</f>
        <v>245776.54</v>
      </c>
      <c r="J563" s="74">
        <v>0</v>
      </c>
      <c r="K563" s="1">
        <v>0</v>
      </c>
      <c r="L563" s="1">
        <v>0</v>
      </c>
      <c r="M563" s="1">
        <v>0</v>
      </c>
      <c r="N563" s="1">
        <v>0</v>
      </c>
      <c r="O563" s="1">
        <v>0</v>
      </c>
      <c r="P563" s="1">
        <v>0</v>
      </c>
      <c r="Q563" s="1">
        <v>0</v>
      </c>
      <c r="R563" s="1">
        <v>0</v>
      </c>
      <c r="S563" s="1">
        <v>0</v>
      </c>
      <c r="T563" s="1">
        <v>0</v>
      </c>
      <c r="U563" s="1">
        <v>0</v>
      </c>
      <c r="V563" s="1">
        <v>0</v>
      </c>
      <c r="W563" s="1">
        <v>0</v>
      </c>
      <c r="X563" s="1">
        <v>0</v>
      </c>
      <c r="Y563" s="1">
        <v>0</v>
      </c>
    </row>
    <row r="564" spans="1:25" s="4" customFormat="1" ht="15" customHeight="1" x14ac:dyDescent="0.25">
      <c r="A564" s="201" t="s">
        <v>29</v>
      </c>
      <c r="B564" s="201"/>
      <c r="C564" s="1">
        <f>SUM(C565:C577)</f>
        <v>55070672.829999998</v>
      </c>
      <c r="D564" s="1">
        <f t="shared" ref="D564:Y564" si="80">SUM(D565:D577)</f>
        <v>23785.599999999999</v>
      </c>
      <c r="E564" s="1">
        <f t="shared" si="80"/>
        <v>272218.09999999998</v>
      </c>
      <c r="F564" s="1">
        <f t="shared" si="80"/>
        <v>0</v>
      </c>
      <c r="G564" s="1">
        <f t="shared" si="80"/>
        <v>98988.4</v>
      </c>
      <c r="H564" s="1">
        <f t="shared" si="80"/>
        <v>98988.4</v>
      </c>
      <c r="I564" s="1">
        <f t="shared" si="80"/>
        <v>88382.5</v>
      </c>
      <c r="J564" s="74">
        <f t="shared" si="80"/>
        <v>14</v>
      </c>
      <c r="K564" s="1">
        <f t="shared" si="80"/>
        <v>24542364</v>
      </c>
      <c r="L564" s="1">
        <f t="shared" si="80"/>
        <v>7745.96</v>
      </c>
      <c r="M564" s="1">
        <f t="shared" si="80"/>
        <v>29945945.829999998</v>
      </c>
      <c r="N564" s="1">
        <f t="shared" si="80"/>
        <v>0</v>
      </c>
      <c r="O564" s="1">
        <f t="shared" si="80"/>
        <v>0</v>
      </c>
      <c r="P564" s="1">
        <f t="shared" si="80"/>
        <v>0</v>
      </c>
      <c r="Q564" s="1">
        <f t="shared" si="80"/>
        <v>0</v>
      </c>
      <c r="R564" s="1">
        <f t="shared" si="80"/>
        <v>0</v>
      </c>
      <c r="S564" s="1">
        <f t="shared" si="80"/>
        <v>0</v>
      </c>
      <c r="T564" s="1">
        <f t="shared" si="80"/>
        <v>0</v>
      </c>
      <c r="U564" s="1">
        <f t="shared" si="80"/>
        <v>0</v>
      </c>
      <c r="V564" s="1">
        <f t="shared" si="80"/>
        <v>0</v>
      </c>
      <c r="W564" s="1">
        <f t="shared" si="80"/>
        <v>0</v>
      </c>
      <c r="X564" s="1">
        <f t="shared" si="80"/>
        <v>0</v>
      </c>
      <c r="Y564" s="1">
        <f t="shared" si="80"/>
        <v>0</v>
      </c>
    </row>
    <row r="565" spans="1:25" s="4" customFormat="1" ht="15" outlineLevel="1" x14ac:dyDescent="0.25">
      <c r="A565" s="31">
        <v>1</v>
      </c>
      <c r="B565" s="2" t="s">
        <v>625</v>
      </c>
      <c r="C565" s="1">
        <f t="shared" ref="C565:C577" si="81">D565+E565+F565+G565+H565+I565+K565+M565+O565+Q565+S565+U565+W565+X565+Y565</f>
        <v>11984</v>
      </c>
      <c r="D565" s="1">
        <f>'Форма 4'!F2368</f>
        <v>11984</v>
      </c>
      <c r="E565" s="1">
        <v>0</v>
      </c>
      <c r="F565" s="1">
        <v>0</v>
      </c>
      <c r="G565" s="1">
        <v>0</v>
      </c>
      <c r="H565" s="1">
        <v>0</v>
      </c>
      <c r="I565" s="1">
        <v>0</v>
      </c>
      <c r="J565" s="73">
        <v>0</v>
      </c>
      <c r="K565" s="1">
        <v>0</v>
      </c>
      <c r="L565" s="6">
        <v>0</v>
      </c>
      <c r="M565" s="1">
        <v>0</v>
      </c>
      <c r="N565" s="6">
        <v>0</v>
      </c>
      <c r="O565" s="6">
        <v>0</v>
      </c>
      <c r="P565" s="1">
        <v>0</v>
      </c>
      <c r="Q565" s="1">
        <v>0</v>
      </c>
      <c r="R565" s="6">
        <v>0</v>
      </c>
      <c r="S565" s="1">
        <v>0</v>
      </c>
      <c r="T565" s="6">
        <v>0</v>
      </c>
      <c r="U565" s="1">
        <v>0</v>
      </c>
      <c r="V565" s="6">
        <v>0</v>
      </c>
      <c r="W565" s="1">
        <v>0</v>
      </c>
      <c r="X565" s="6">
        <v>0</v>
      </c>
      <c r="Y565" s="1">
        <v>0</v>
      </c>
    </row>
    <row r="566" spans="1:25" s="4" customFormat="1" ht="15" outlineLevel="1" x14ac:dyDescent="0.25">
      <c r="A566" s="31">
        <v>2</v>
      </c>
      <c r="B566" s="2" t="s">
        <v>626</v>
      </c>
      <c r="C566" s="1">
        <f t="shared" si="81"/>
        <v>11801.6</v>
      </c>
      <c r="D566" s="1">
        <f>'Форма 4'!F2371</f>
        <v>11801.6</v>
      </c>
      <c r="E566" s="1">
        <v>0</v>
      </c>
      <c r="F566" s="1">
        <v>0</v>
      </c>
      <c r="G566" s="1">
        <v>0</v>
      </c>
      <c r="H566" s="1">
        <v>0</v>
      </c>
      <c r="I566" s="1">
        <v>0</v>
      </c>
      <c r="J566" s="73">
        <v>0</v>
      </c>
      <c r="K566" s="1">
        <v>0</v>
      </c>
      <c r="L566" s="6">
        <v>0</v>
      </c>
      <c r="M566" s="1">
        <v>0</v>
      </c>
      <c r="N566" s="6">
        <v>0</v>
      </c>
      <c r="O566" s="6">
        <v>0</v>
      </c>
      <c r="P566" s="1">
        <v>0</v>
      </c>
      <c r="Q566" s="1">
        <v>0</v>
      </c>
      <c r="R566" s="6">
        <v>0</v>
      </c>
      <c r="S566" s="1">
        <v>0</v>
      </c>
      <c r="T566" s="6">
        <v>0</v>
      </c>
      <c r="U566" s="1">
        <v>0</v>
      </c>
      <c r="V566" s="6">
        <v>0</v>
      </c>
      <c r="W566" s="1">
        <v>0</v>
      </c>
      <c r="X566" s="6">
        <v>0</v>
      </c>
      <c r="Y566" s="1">
        <v>0</v>
      </c>
    </row>
    <row r="567" spans="1:25" s="4" customFormat="1" ht="15" outlineLevel="1" x14ac:dyDescent="0.25">
      <c r="A567" s="31">
        <v>3</v>
      </c>
      <c r="B567" s="2" t="s">
        <v>627</v>
      </c>
      <c r="C567" s="1">
        <f t="shared" si="81"/>
        <v>522122.9</v>
      </c>
      <c r="D567" s="1">
        <v>0</v>
      </c>
      <c r="E567" s="1">
        <v>0</v>
      </c>
      <c r="F567" s="1">
        <v>0</v>
      </c>
      <c r="G567" s="1">
        <v>0</v>
      </c>
      <c r="H567" s="1">
        <v>0</v>
      </c>
      <c r="I567" s="1">
        <v>0</v>
      </c>
      <c r="J567" s="73">
        <v>0</v>
      </c>
      <c r="K567" s="1">
        <v>0</v>
      </c>
      <c r="L567" s="6">
        <v>693.3</v>
      </c>
      <c r="M567" s="1">
        <f>'Форма 4'!F2374</f>
        <v>522122.9</v>
      </c>
      <c r="N567" s="6">
        <v>0</v>
      </c>
      <c r="O567" s="6">
        <v>0</v>
      </c>
      <c r="P567" s="1">
        <v>0</v>
      </c>
      <c r="Q567" s="1">
        <v>0</v>
      </c>
      <c r="R567" s="6">
        <v>0</v>
      </c>
      <c r="S567" s="1">
        <v>0</v>
      </c>
      <c r="T567" s="6">
        <v>0</v>
      </c>
      <c r="U567" s="1">
        <v>0</v>
      </c>
      <c r="V567" s="6">
        <v>0</v>
      </c>
      <c r="W567" s="1">
        <v>0</v>
      </c>
      <c r="X567" s="6">
        <v>0</v>
      </c>
      <c r="Y567" s="1">
        <v>0</v>
      </c>
    </row>
    <row r="568" spans="1:25" s="4" customFormat="1" ht="15" outlineLevel="1" x14ac:dyDescent="0.25">
      <c r="A568" s="31">
        <v>4</v>
      </c>
      <c r="B568" s="2" t="s">
        <v>628</v>
      </c>
      <c r="C568" s="1">
        <f t="shared" si="81"/>
        <v>558577.4</v>
      </c>
      <c r="D568" s="1">
        <v>0</v>
      </c>
      <c r="E568" s="1">
        <f>'Форма 4'!F2378+'Форма 4'!F2379</f>
        <v>272218.09999999998</v>
      </c>
      <c r="F568" s="1">
        <v>0</v>
      </c>
      <c r="G568" s="1">
        <f>'Форма 4'!F2380+'Форма 4'!F2381</f>
        <v>98988.4</v>
      </c>
      <c r="H568" s="1">
        <f>'Форма 4'!F2382+'Форма 4'!F2383</f>
        <v>98988.4</v>
      </c>
      <c r="I568" s="1">
        <f>'Форма 4'!F2384+'Форма 4'!F2385</f>
        <v>88382.5</v>
      </c>
      <c r="J568" s="73">
        <v>0</v>
      </c>
      <c r="K568" s="1">
        <v>0</v>
      </c>
      <c r="L568" s="6">
        <v>0</v>
      </c>
      <c r="M568" s="1">
        <v>0</v>
      </c>
      <c r="N568" s="6">
        <v>0</v>
      </c>
      <c r="O568" s="6">
        <v>0</v>
      </c>
      <c r="P568" s="1">
        <v>0</v>
      </c>
      <c r="Q568" s="1">
        <v>0</v>
      </c>
      <c r="R568" s="6">
        <v>0</v>
      </c>
      <c r="S568" s="1">
        <v>0</v>
      </c>
      <c r="T568" s="6">
        <v>0</v>
      </c>
      <c r="U568" s="1">
        <v>0</v>
      </c>
      <c r="V568" s="6">
        <v>0</v>
      </c>
      <c r="W568" s="1">
        <v>0</v>
      </c>
      <c r="X568" s="6">
        <v>0</v>
      </c>
      <c r="Y568" s="1">
        <v>0</v>
      </c>
    </row>
    <row r="569" spans="1:25" s="4" customFormat="1" ht="15" outlineLevel="1" x14ac:dyDescent="0.25">
      <c r="A569" s="31">
        <v>5</v>
      </c>
      <c r="B569" s="2" t="s">
        <v>629</v>
      </c>
      <c r="C569" s="1">
        <f t="shared" si="81"/>
        <v>185750</v>
      </c>
      <c r="D569" s="1">
        <v>0</v>
      </c>
      <c r="E569" s="1">
        <v>0</v>
      </c>
      <c r="F569" s="1">
        <v>0</v>
      </c>
      <c r="G569" s="1">
        <v>0</v>
      </c>
      <c r="H569" s="1">
        <v>0</v>
      </c>
      <c r="I569" s="1">
        <v>0</v>
      </c>
      <c r="J569" s="73">
        <v>0</v>
      </c>
      <c r="K569" s="1">
        <v>0</v>
      </c>
      <c r="L569" s="6">
        <v>516</v>
      </c>
      <c r="M569" s="1">
        <f>'Форма 4'!F2386</f>
        <v>185750</v>
      </c>
      <c r="N569" s="6">
        <v>0</v>
      </c>
      <c r="O569" s="6">
        <v>0</v>
      </c>
      <c r="P569" s="1">
        <v>0</v>
      </c>
      <c r="Q569" s="1">
        <v>0</v>
      </c>
      <c r="R569" s="6">
        <v>0</v>
      </c>
      <c r="S569" s="1">
        <v>0</v>
      </c>
      <c r="T569" s="6">
        <v>0</v>
      </c>
      <c r="U569" s="1">
        <v>0</v>
      </c>
      <c r="V569" s="6">
        <v>0</v>
      </c>
      <c r="W569" s="1">
        <v>0</v>
      </c>
      <c r="X569" s="6">
        <v>0</v>
      </c>
      <c r="Y569" s="1">
        <v>0</v>
      </c>
    </row>
    <row r="570" spans="1:25" s="4" customFormat="1" ht="15" outlineLevel="1" x14ac:dyDescent="0.25">
      <c r="A570" s="31">
        <v>6</v>
      </c>
      <c r="B570" s="2" t="s">
        <v>630</v>
      </c>
      <c r="C570" s="1">
        <f t="shared" si="81"/>
        <v>225365</v>
      </c>
      <c r="D570" s="1">
        <v>0</v>
      </c>
      <c r="E570" s="1">
        <v>0</v>
      </c>
      <c r="F570" s="1">
        <v>0</v>
      </c>
      <c r="G570" s="1">
        <v>0</v>
      </c>
      <c r="H570" s="1">
        <v>0</v>
      </c>
      <c r="I570" s="1">
        <v>0</v>
      </c>
      <c r="J570" s="73">
        <v>0</v>
      </c>
      <c r="K570" s="1">
        <v>0</v>
      </c>
      <c r="L570" s="6">
        <v>642.5</v>
      </c>
      <c r="M570" s="1">
        <f>'Форма 4'!F2389</f>
        <v>225365</v>
      </c>
      <c r="N570" s="6">
        <v>0</v>
      </c>
      <c r="O570" s="6">
        <v>0</v>
      </c>
      <c r="P570" s="1">
        <v>0</v>
      </c>
      <c r="Q570" s="1">
        <v>0</v>
      </c>
      <c r="R570" s="6">
        <v>0</v>
      </c>
      <c r="S570" s="1">
        <v>0</v>
      </c>
      <c r="T570" s="6">
        <v>0</v>
      </c>
      <c r="U570" s="1">
        <v>0</v>
      </c>
      <c r="V570" s="6">
        <v>0</v>
      </c>
      <c r="W570" s="1">
        <v>0</v>
      </c>
      <c r="X570" s="6">
        <v>0</v>
      </c>
      <c r="Y570" s="1">
        <v>0</v>
      </c>
    </row>
    <row r="571" spans="1:25" s="4" customFormat="1" ht="15" outlineLevel="1" x14ac:dyDescent="0.25">
      <c r="A571" s="31">
        <v>7</v>
      </c>
      <c r="B571" s="2" t="s">
        <v>621</v>
      </c>
      <c r="C571" s="1">
        <f t="shared" si="81"/>
        <v>12605187.199999999</v>
      </c>
      <c r="D571" s="1">
        <v>0</v>
      </c>
      <c r="E571" s="1">
        <v>0</v>
      </c>
      <c r="F571" s="1">
        <v>0</v>
      </c>
      <c r="G571" s="1">
        <v>0</v>
      </c>
      <c r="H571" s="1">
        <v>0</v>
      </c>
      <c r="I571" s="1">
        <v>0</v>
      </c>
      <c r="J571" s="73">
        <v>0</v>
      </c>
      <c r="K571" s="1">
        <v>0</v>
      </c>
      <c r="L571" s="6">
        <v>1461.46</v>
      </c>
      <c r="M571" s="1">
        <f>'Форма 4'!F2392</f>
        <v>12605187.199999999</v>
      </c>
      <c r="N571" s="6">
        <v>0</v>
      </c>
      <c r="O571" s="6">
        <v>0</v>
      </c>
      <c r="P571" s="1">
        <v>0</v>
      </c>
      <c r="Q571" s="1">
        <v>0</v>
      </c>
      <c r="R571" s="6">
        <v>0</v>
      </c>
      <c r="S571" s="1">
        <v>0</v>
      </c>
      <c r="T571" s="6">
        <v>0</v>
      </c>
      <c r="U571" s="1">
        <v>0</v>
      </c>
      <c r="V571" s="6">
        <v>0</v>
      </c>
      <c r="W571" s="1">
        <v>0</v>
      </c>
      <c r="X571" s="6">
        <v>0</v>
      </c>
      <c r="Y571" s="1">
        <v>0</v>
      </c>
    </row>
    <row r="572" spans="1:25" s="4" customFormat="1" ht="15" outlineLevel="1" x14ac:dyDescent="0.25">
      <c r="A572" s="31">
        <v>8</v>
      </c>
      <c r="B572" s="2" t="s">
        <v>622</v>
      </c>
      <c r="C572" s="1">
        <f t="shared" si="81"/>
        <v>13452173.23</v>
      </c>
      <c r="D572" s="1">
        <v>0</v>
      </c>
      <c r="E572" s="1">
        <v>0</v>
      </c>
      <c r="F572" s="1">
        <v>0</v>
      </c>
      <c r="G572" s="1">
        <v>0</v>
      </c>
      <c r="H572" s="1">
        <v>0</v>
      </c>
      <c r="I572" s="1">
        <v>0</v>
      </c>
      <c r="J572" s="73">
        <v>0</v>
      </c>
      <c r="K572" s="1">
        <v>0</v>
      </c>
      <c r="L572" s="6">
        <v>1433.2</v>
      </c>
      <c r="M572" s="1">
        <f>'Форма 4'!F2395</f>
        <v>13452173.23</v>
      </c>
      <c r="N572" s="6">
        <v>0</v>
      </c>
      <c r="O572" s="6">
        <v>0</v>
      </c>
      <c r="P572" s="1">
        <v>0</v>
      </c>
      <c r="Q572" s="1">
        <v>0</v>
      </c>
      <c r="R572" s="6">
        <v>0</v>
      </c>
      <c r="S572" s="1">
        <v>0</v>
      </c>
      <c r="T572" s="6">
        <v>0</v>
      </c>
      <c r="U572" s="1">
        <v>0</v>
      </c>
      <c r="V572" s="6">
        <v>0</v>
      </c>
      <c r="W572" s="1">
        <v>0</v>
      </c>
      <c r="X572" s="6">
        <v>0</v>
      </c>
      <c r="Y572" s="1">
        <v>0</v>
      </c>
    </row>
    <row r="573" spans="1:25" s="4" customFormat="1" ht="15" outlineLevel="1" x14ac:dyDescent="0.25">
      <c r="A573" s="31">
        <v>9</v>
      </c>
      <c r="B573" s="2" t="s">
        <v>631</v>
      </c>
      <c r="C573" s="1">
        <f t="shared" si="81"/>
        <v>1504212.5</v>
      </c>
      <c r="D573" s="1">
        <v>0</v>
      </c>
      <c r="E573" s="1">
        <v>0</v>
      </c>
      <c r="F573" s="1">
        <v>0</v>
      </c>
      <c r="G573" s="1">
        <v>0</v>
      </c>
      <c r="H573" s="1">
        <v>0</v>
      </c>
      <c r="I573" s="1">
        <v>0</v>
      </c>
      <c r="J573" s="73">
        <v>0</v>
      </c>
      <c r="K573" s="1">
        <v>0</v>
      </c>
      <c r="L573" s="6">
        <v>1484</v>
      </c>
      <c r="M573" s="1">
        <f>'Форма 4'!F2398</f>
        <v>1504212.5</v>
      </c>
      <c r="N573" s="6">
        <v>0</v>
      </c>
      <c r="O573" s="6">
        <v>0</v>
      </c>
      <c r="P573" s="1">
        <v>0</v>
      </c>
      <c r="Q573" s="1">
        <v>0</v>
      </c>
      <c r="R573" s="6">
        <v>0</v>
      </c>
      <c r="S573" s="1">
        <v>0</v>
      </c>
      <c r="T573" s="6">
        <v>0</v>
      </c>
      <c r="U573" s="1">
        <v>0</v>
      </c>
      <c r="V573" s="6">
        <v>0</v>
      </c>
      <c r="W573" s="1">
        <v>0</v>
      </c>
      <c r="X573" s="6">
        <v>0</v>
      </c>
      <c r="Y573" s="1">
        <v>0</v>
      </c>
    </row>
    <row r="574" spans="1:25" s="4" customFormat="1" ht="15" outlineLevel="1" x14ac:dyDescent="0.25">
      <c r="A574" s="31">
        <v>10</v>
      </c>
      <c r="B574" s="2" t="s">
        <v>632</v>
      </c>
      <c r="C574" s="1">
        <f t="shared" si="81"/>
        <v>1451135</v>
      </c>
      <c r="D574" s="1">
        <v>0</v>
      </c>
      <c r="E574" s="1">
        <v>0</v>
      </c>
      <c r="F574" s="1">
        <v>0</v>
      </c>
      <c r="G574" s="1">
        <v>0</v>
      </c>
      <c r="H574" s="1">
        <v>0</v>
      </c>
      <c r="I574" s="1">
        <v>0</v>
      </c>
      <c r="J574" s="73">
        <v>0</v>
      </c>
      <c r="K574" s="1">
        <v>0</v>
      </c>
      <c r="L574" s="6">
        <v>1515.5</v>
      </c>
      <c r="M574" s="1">
        <f>'Форма 4'!F2401</f>
        <v>1451135</v>
      </c>
      <c r="N574" s="6">
        <v>0</v>
      </c>
      <c r="O574" s="6">
        <v>0</v>
      </c>
      <c r="P574" s="1">
        <v>0</v>
      </c>
      <c r="Q574" s="1">
        <v>0</v>
      </c>
      <c r="R574" s="6">
        <v>0</v>
      </c>
      <c r="S574" s="1">
        <v>0</v>
      </c>
      <c r="T574" s="6">
        <v>0</v>
      </c>
      <c r="U574" s="1">
        <v>0</v>
      </c>
      <c r="V574" s="6">
        <v>0</v>
      </c>
      <c r="W574" s="1">
        <v>0</v>
      </c>
      <c r="X574" s="6">
        <v>0</v>
      </c>
      <c r="Y574" s="1">
        <v>0</v>
      </c>
    </row>
    <row r="575" spans="1:25" s="4" customFormat="1" ht="15" outlineLevel="1" x14ac:dyDescent="0.25">
      <c r="A575" s="31">
        <v>11</v>
      </c>
      <c r="B575" s="2" t="s">
        <v>633</v>
      </c>
      <c r="C575" s="1">
        <f t="shared" si="81"/>
        <v>7012104</v>
      </c>
      <c r="D575" s="1">
        <v>0</v>
      </c>
      <c r="E575" s="1">
        <v>0</v>
      </c>
      <c r="F575" s="1">
        <v>0</v>
      </c>
      <c r="G575" s="1">
        <v>0</v>
      </c>
      <c r="H575" s="1">
        <v>0</v>
      </c>
      <c r="I575" s="1">
        <v>0</v>
      </c>
      <c r="J575" s="73">
        <v>4</v>
      </c>
      <c r="K575" s="1">
        <f>'Форма 4'!F2404</f>
        <v>7012104</v>
      </c>
      <c r="L575" s="6">
        <v>0</v>
      </c>
      <c r="M575" s="1">
        <v>0</v>
      </c>
      <c r="N575" s="6">
        <v>0</v>
      </c>
      <c r="O575" s="6">
        <v>0</v>
      </c>
      <c r="P575" s="1">
        <v>0</v>
      </c>
      <c r="Q575" s="1">
        <v>0</v>
      </c>
      <c r="R575" s="6">
        <v>0</v>
      </c>
      <c r="S575" s="1">
        <v>0</v>
      </c>
      <c r="T575" s="6">
        <v>0</v>
      </c>
      <c r="U575" s="1">
        <v>0</v>
      </c>
      <c r="V575" s="6">
        <v>0</v>
      </c>
      <c r="W575" s="1">
        <v>0</v>
      </c>
      <c r="X575" s="6">
        <v>0</v>
      </c>
      <c r="Y575" s="1">
        <v>0</v>
      </c>
    </row>
    <row r="576" spans="1:25" s="4" customFormat="1" ht="15" outlineLevel="1" x14ac:dyDescent="0.25">
      <c r="A576" s="31">
        <v>12</v>
      </c>
      <c r="B576" s="2" t="s">
        <v>634</v>
      </c>
      <c r="C576" s="1">
        <f t="shared" si="81"/>
        <v>8765130</v>
      </c>
      <c r="D576" s="1">
        <v>0</v>
      </c>
      <c r="E576" s="1">
        <v>0</v>
      </c>
      <c r="F576" s="1">
        <v>0</v>
      </c>
      <c r="G576" s="1">
        <v>0</v>
      </c>
      <c r="H576" s="1">
        <v>0</v>
      </c>
      <c r="I576" s="1">
        <v>0</v>
      </c>
      <c r="J576" s="73">
        <v>5</v>
      </c>
      <c r="K576" s="1">
        <f>'Форма 4'!F2417</f>
        <v>8765130</v>
      </c>
      <c r="L576" s="6">
        <v>0</v>
      </c>
      <c r="M576" s="1">
        <v>0</v>
      </c>
      <c r="N576" s="6">
        <v>0</v>
      </c>
      <c r="O576" s="6">
        <v>0</v>
      </c>
      <c r="P576" s="1">
        <v>0</v>
      </c>
      <c r="Q576" s="1">
        <v>0</v>
      </c>
      <c r="R576" s="6">
        <v>0</v>
      </c>
      <c r="S576" s="1">
        <v>0</v>
      </c>
      <c r="T576" s="6">
        <v>0</v>
      </c>
      <c r="U576" s="1">
        <v>0</v>
      </c>
      <c r="V576" s="6">
        <v>0</v>
      </c>
      <c r="W576" s="1">
        <v>0</v>
      </c>
      <c r="X576" s="6">
        <v>0</v>
      </c>
      <c r="Y576" s="1">
        <v>0</v>
      </c>
    </row>
    <row r="577" spans="1:25" s="4" customFormat="1" ht="15" outlineLevel="1" x14ac:dyDescent="0.25">
      <c r="A577" s="31">
        <v>13</v>
      </c>
      <c r="B577" s="2" t="s">
        <v>635</v>
      </c>
      <c r="C577" s="1">
        <f t="shared" si="81"/>
        <v>8765130</v>
      </c>
      <c r="D577" s="1">
        <v>0</v>
      </c>
      <c r="E577" s="1">
        <v>0</v>
      </c>
      <c r="F577" s="1">
        <v>0</v>
      </c>
      <c r="G577" s="1">
        <v>0</v>
      </c>
      <c r="H577" s="1">
        <v>0</v>
      </c>
      <c r="I577" s="1">
        <v>0</v>
      </c>
      <c r="J577" s="73">
        <v>5</v>
      </c>
      <c r="K577" s="1">
        <f>'Форма 4'!F2433</f>
        <v>8765130</v>
      </c>
      <c r="L577" s="6">
        <v>0</v>
      </c>
      <c r="M577" s="1">
        <v>0</v>
      </c>
      <c r="N577" s="6">
        <v>0</v>
      </c>
      <c r="O577" s="6">
        <v>0</v>
      </c>
      <c r="P577" s="1">
        <v>0</v>
      </c>
      <c r="Q577" s="1">
        <v>0</v>
      </c>
      <c r="R577" s="6">
        <v>0</v>
      </c>
      <c r="S577" s="1">
        <v>0</v>
      </c>
      <c r="T577" s="6">
        <v>0</v>
      </c>
      <c r="U577" s="1">
        <v>0</v>
      </c>
      <c r="V577" s="6">
        <v>0</v>
      </c>
      <c r="W577" s="1">
        <v>0</v>
      </c>
      <c r="X577" s="6">
        <v>0</v>
      </c>
      <c r="Y577" s="1">
        <v>0</v>
      </c>
    </row>
    <row r="578" spans="1:25" s="4" customFormat="1" ht="15" customHeight="1" x14ac:dyDescent="0.25">
      <c r="A578" s="198" t="s">
        <v>22</v>
      </c>
      <c r="B578" s="198"/>
      <c r="C578" s="1">
        <f>C579+C617+C640+C655</f>
        <v>473982981.00999999</v>
      </c>
      <c r="D578" s="1">
        <f t="shared" ref="D578:Y578" si="82">D579+D617+D640+D655</f>
        <v>9172257.5999999996</v>
      </c>
      <c r="E578" s="1">
        <f t="shared" si="82"/>
        <v>28536539.48</v>
      </c>
      <c r="F578" s="1">
        <f t="shared" si="82"/>
        <v>0</v>
      </c>
      <c r="G578" s="1">
        <f t="shared" si="82"/>
        <v>785406.5</v>
      </c>
      <c r="H578" s="1">
        <f t="shared" si="82"/>
        <v>534076.42000000004</v>
      </c>
      <c r="I578" s="1">
        <f t="shared" si="82"/>
        <v>312847.2</v>
      </c>
      <c r="J578" s="74">
        <f t="shared" si="82"/>
        <v>19</v>
      </c>
      <c r="K578" s="1">
        <f t="shared" si="82"/>
        <v>33209948</v>
      </c>
      <c r="L578" s="1">
        <f t="shared" si="82"/>
        <v>52106.83</v>
      </c>
      <c r="M578" s="1">
        <f t="shared" si="82"/>
        <v>196776436.28999999</v>
      </c>
      <c r="N578" s="1">
        <f t="shared" si="82"/>
        <v>0</v>
      </c>
      <c r="O578" s="1">
        <f t="shared" si="82"/>
        <v>0</v>
      </c>
      <c r="P578" s="1">
        <f t="shared" si="82"/>
        <v>1338</v>
      </c>
      <c r="Q578" s="1">
        <f t="shared" si="82"/>
        <v>3298130.5</v>
      </c>
      <c r="R578" s="1">
        <f t="shared" si="82"/>
        <v>121</v>
      </c>
      <c r="S578" s="1">
        <f t="shared" si="82"/>
        <v>2696830.5</v>
      </c>
      <c r="T578" s="1">
        <f t="shared" si="82"/>
        <v>0</v>
      </c>
      <c r="U578" s="1">
        <f t="shared" si="82"/>
        <v>0</v>
      </c>
      <c r="V578" s="1">
        <f t="shared" si="82"/>
        <v>15574.2</v>
      </c>
      <c r="W578" s="1">
        <f t="shared" si="82"/>
        <v>198621535.52000001</v>
      </c>
      <c r="X578" s="1">
        <f t="shared" si="82"/>
        <v>0</v>
      </c>
      <c r="Y578" s="1">
        <f t="shared" si="82"/>
        <v>38973</v>
      </c>
    </row>
    <row r="579" spans="1:25" s="4" customFormat="1" ht="15" customHeight="1" outlineLevel="1" x14ac:dyDescent="0.25">
      <c r="A579" s="198" t="s">
        <v>31</v>
      </c>
      <c r="B579" s="198"/>
      <c r="C579" s="1">
        <f>SUM(C580:C616)</f>
        <v>61191793.390000001</v>
      </c>
      <c r="D579" s="1">
        <f t="shared" ref="D579:Y579" si="83">SUM(D580:D616)</f>
        <v>0</v>
      </c>
      <c r="E579" s="1">
        <f t="shared" si="83"/>
        <v>1231977.28</v>
      </c>
      <c r="F579" s="1">
        <f t="shared" si="83"/>
        <v>0</v>
      </c>
      <c r="G579" s="1">
        <f t="shared" si="83"/>
        <v>459524</v>
      </c>
      <c r="H579" s="1">
        <f t="shared" si="83"/>
        <v>312476.32</v>
      </c>
      <c r="I579" s="1">
        <f t="shared" si="83"/>
        <v>0</v>
      </c>
      <c r="J579" s="74">
        <f t="shared" si="83"/>
        <v>0</v>
      </c>
      <c r="K579" s="1">
        <f t="shared" si="83"/>
        <v>0</v>
      </c>
      <c r="L579" s="1">
        <f t="shared" si="83"/>
        <v>33714.9</v>
      </c>
      <c r="M579" s="1">
        <f t="shared" si="83"/>
        <v>59148842.789999999</v>
      </c>
      <c r="N579" s="1">
        <f t="shared" si="83"/>
        <v>0</v>
      </c>
      <c r="O579" s="1">
        <f t="shared" si="83"/>
        <v>0</v>
      </c>
      <c r="P579" s="1">
        <f t="shared" si="83"/>
        <v>0</v>
      </c>
      <c r="Q579" s="1">
        <f t="shared" si="83"/>
        <v>0</v>
      </c>
      <c r="R579" s="1">
        <f t="shared" si="83"/>
        <v>0</v>
      </c>
      <c r="S579" s="1">
        <f t="shared" si="83"/>
        <v>0</v>
      </c>
      <c r="T579" s="1">
        <f t="shared" si="83"/>
        <v>0</v>
      </c>
      <c r="U579" s="1">
        <f t="shared" si="83"/>
        <v>0</v>
      </c>
      <c r="V579" s="1">
        <f t="shared" si="83"/>
        <v>0</v>
      </c>
      <c r="W579" s="1">
        <f t="shared" si="83"/>
        <v>0</v>
      </c>
      <c r="X579" s="1">
        <f t="shared" si="83"/>
        <v>0</v>
      </c>
      <c r="Y579" s="1">
        <f t="shared" si="83"/>
        <v>38973</v>
      </c>
    </row>
    <row r="580" spans="1:25" s="4" customFormat="1" ht="15" outlineLevel="2" x14ac:dyDescent="0.25">
      <c r="A580" s="39">
        <v>1</v>
      </c>
      <c r="B580" s="97" t="s">
        <v>739</v>
      </c>
      <c r="C580" s="1">
        <f>D580+E580+F580+G580+H580+I580+K580+M580+O580+Q580+S580+U580+W580+X580+Y580</f>
        <v>11984779.800000001</v>
      </c>
      <c r="D580" s="1">
        <v>0</v>
      </c>
      <c r="E580" s="1">
        <v>0</v>
      </c>
      <c r="F580" s="1">
        <v>0</v>
      </c>
      <c r="G580" s="1">
        <v>0</v>
      </c>
      <c r="H580" s="1">
        <v>0</v>
      </c>
      <c r="I580" s="1">
        <v>0</v>
      </c>
      <c r="J580" s="74">
        <v>0</v>
      </c>
      <c r="K580" s="1">
        <v>0</v>
      </c>
      <c r="L580" s="1">
        <v>1120</v>
      </c>
      <c r="M580" s="1">
        <f>'Форма 4'!F2450</f>
        <v>11984779.800000001</v>
      </c>
      <c r="N580" s="1">
        <v>0</v>
      </c>
      <c r="O580" s="1">
        <v>0</v>
      </c>
      <c r="P580" s="1">
        <v>0</v>
      </c>
      <c r="Q580" s="1">
        <v>0</v>
      </c>
      <c r="R580" s="1">
        <v>0</v>
      </c>
      <c r="S580" s="1">
        <v>0</v>
      </c>
      <c r="T580" s="1">
        <v>0</v>
      </c>
      <c r="U580" s="1">
        <v>0</v>
      </c>
      <c r="V580" s="1">
        <v>0</v>
      </c>
      <c r="W580" s="1">
        <v>0</v>
      </c>
      <c r="X580" s="1">
        <v>0</v>
      </c>
      <c r="Y580" s="1">
        <v>0</v>
      </c>
    </row>
    <row r="581" spans="1:25" s="4" customFormat="1" ht="15" outlineLevel="2" x14ac:dyDescent="0.25">
      <c r="A581" s="39">
        <f>A580+1</f>
        <v>2</v>
      </c>
      <c r="B581" s="97" t="s">
        <v>740</v>
      </c>
      <c r="C581" s="1">
        <f t="shared" ref="C581:C616" si="84">D581+E581+F581+G581+H581+I581+K581+M581+O581+Q581+S581+U581+W581+X581+Y581</f>
        <v>190865.29</v>
      </c>
      <c r="D581" s="1">
        <v>0</v>
      </c>
      <c r="E581" s="1">
        <v>0</v>
      </c>
      <c r="F581" s="1">
        <v>0</v>
      </c>
      <c r="G581" s="1">
        <v>0</v>
      </c>
      <c r="H581" s="1">
        <v>0</v>
      </c>
      <c r="I581" s="1">
        <v>0</v>
      </c>
      <c r="J581" s="74">
        <v>0</v>
      </c>
      <c r="K581" s="1">
        <v>0</v>
      </c>
      <c r="L581" s="1">
        <v>540</v>
      </c>
      <c r="M581" s="1">
        <f>'Форма 4'!F2455</f>
        <v>190865.29</v>
      </c>
      <c r="N581" s="1">
        <v>0</v>
      </c>
      <c r="O581" s="1">
        <v>0</v>
      </c>
      <c r="P581" s="1">
        <v>0</v>
      </c>
      <c r="Q581" s="1">
        <v>0</v>
      </c>
      <c r="R581" s="1">
        <v>0</v>
      </c>
      <c r="S581" s="1">
        <v>0</v>
      </c>
      <c r="T581" s="1">
        <v>0</v>
      </c>
      <c r="U581" s="1">
        <v>0</v>
      </c>
      <c r="V581" s="1">
        <v>0</v>
      </c>
      <c r="W581" s="1">
        <v>0</v>
      </c>
      <c r="X581" s="1">
        <v>0</v>
      </c>
      <c r="Y581" s="1">
        <v>0</v>
      </c>
    </row>
    <row r="582" spans="1:25" s="4" customFormat="1" ht="15" outlineLevel="2" x14ac:dyDescent="0.25">
      <c r="A582" s="39">
        <f t="shared" ref="A582:A616" si="85">A581+1</f>
        <v>3</v>
      </c>
      <c r="B582" s="97" t="s">
        <v>741</v>
      </c>
      <c r="C582" s="1">
        <f t="shared" si="84"/>
        <v>157562.14000000001</v>
      </c>
      <c r="D582" s="1">
        <v>0</v>
      </c>
      <c r="E582" s="1">
        <v>0</v>
      </c>
      <c r="F582" s="1">
        <v>0</v>
      </c>
      <c r="G582" s="1">
        <v>0</v>
      </c>
      <c r="H582" s="1">
        <v>0</v>
      </c>
      <c r="I582" s="1">
        <v>0</v>
      </c>
      <c r="J582" s="74">
        <v>0</v>
      </c>
      <c r="K582" s="1">
        <v>0</v>
      </c>
      <c r="L582" s="1">
        <v>530</v>
      </c>
      <c r="M582" s="1">
        <f>'Форма 4'!F2458</f>
        <v>157562.14000000001</v>
      </c>
      <c r="N582" s="1">
        <v>0</v>
      </c>
      <c r="O582" s="1">
        <v>0</v>
      </c>
      <c r="P582" s="1">
        <v>0</v>
      </c>
      <c r="Q582" s="1">
        <v>0</v>
      </c>
      <c r="R582" s="1">
        <v>0</v>
      </c>
      <c r="S582" s="1">
        <v>0</v>
      </c>
      <c r="T582" s="1">
        <v>0</v>
      </c>
      <c r="U582" s="1">
        <v>0</v>
      </c>
      <c r="V582" s="1">
        <v>0</v>
      </c>
      <c r="W582" s="1">
        <v>0</v>
      </c>
      <c r="X582" s="1">
        <v>0</v>
      </c>
      <c r="Y582" s="1">
        <v>0</v>
      </c>
    </row>
    <row r="583" spans="1:25" s="4" customFormat="1" ht="15" outlineLevel="2" x14ac:dyDescent="0.25">
      <c r="A583" s="39">
        <f t="shared" si="85"/>
        <v>4</v>
      </c>
      <c r="B583" s="97" t="s">
        <v>742</v>
      </c>
      <c r="C583" s="1">
        <f t="shared" si="84"/>
        <v>152468.6</v>
      </c>
      <c r="D583" s="1">
        <v>0</v>
      </c>
      <c r="E583" s="1">
        <v>0</v>
      </c>
      <c r="F583" s="1">
        <v>0</v>
      </c>
      <c r="G583" s="1">
        <v>0</v>
      </c>
      <c r="H583" s="1">
        <v>0</v>
      </c>
      <c r="I583" s="1">
        <v>0</v>
      </c>
      <c r="J583" s="74">
        <v>0</v>
      </c>
      <c r="K583" s="1">
        <v>0</v>
      </c>
      <c r="L583" s="1">
        <v>530</v>
      </c>
      <c r="M583" s="1">
        <f>'Форма 4'!F2461</f>
        <v>152468.6</v>
      </c>
      <c r="N583" s="1">
        <v>0</v>
      </c>
      <c r="O583" s="1">
        <v>0</v>
      </c>
      <c r="P583" s="1">
        <v>0</v>
      </c>
      <c r="Q583" s="1">
        <v>0</v>
      </c>
      <c r="R583" s="1">
        <v>0</v>
      </c>
      <c r="S583" s="1">
        <v>0</v>
      </c>
      <c r="T583" s="1">
        <v>0</v>
      </c>
      <c r="U583" s="1">
        <v>0</v>
      </c>
      <c r="V583" s="1">
        <v>0</v>
      </c>
      <c r="W583" s="1">
        <v>0</v>
      </c>
      <c r="X583" s="1">
        <v>0</v>
      </c>
      <c r="Y583" s="1">
        <v>0</v>
      </c>
    </row>
    <row r="584" spans="1:25" s="4" customFormat="1" ht="15" outlineLevel="2" x14ac:dyDescent="0.25">
      <c r="A584" s="39">
        <f t="shared" si="85"/>
        <v>5</v>
      </c>
      <c r="B584" s="97" t="s">
        <v>743</v>
      </c>
      <c r="C584" s="1">
        <f t="shared" si="84"/>
        <v>747364.2</v>
      </c>
      <c r="D584" s="1">
        <v>0</v>
      </c>
      <c r="E584" s="1">
        <v>0</v>
      </c>
      <c r="F584" s="1">
        <v>0</v>
      </c>
      <c r="G584" s="1">
        <v>0</v>
      </c>
      <c r="H584" s="1">
        <v>0</v>
      </c>
      <c r="I584" s="1">
        <v>0</v>
      </c>
      <c r="J584" s="74">
        <v>0</v>
      </c>
      <c r="K584" s="1">
        <v>0</v>
      </c>
      <c r="L584" s="1">
        <v>983.3</v>
      </c>
      <c r="M584" s="1">
        <f>'Форма 4'!F2464</f>
        <v>747364.2</v>
      </c>
      <c r="N584" s="1">
        <v>0</v>
      </c>
      <c r="O584" s="1">
        <v>0</v>
      </c>
      <c r="P584" s="1">
        <v>0</v>
      </c>
      <c r="Q584" s="1">
        <v>0</v>
      </c>
      <c r="R584" s="1">
        <v>0</v>
      </c>
      <c r="S584" s="1">
        <v>0</v>
      </c>
      <c r="T584" s="1">
        <v>0</v>
      </c>
      <c r="U584" s="1">
        <v>0</v>
      </c>
      <c r="V584" s="1">
        <v>0</v>
      </c>
      <c r="W584" s="1">
        <v>0</v>
      </c>
      <c r="X584" s="1">
        <v>0</v>
      </c>
      <c r="Y584" s="1">
        <v>0</v>
      </c>
    </row>
    <row r="585" spans="1:25" s="4" customFormat="1" ht="15" outlineLevel="2" x14ac:dyDescent="0.25">
      <c r="A585" s="39">
        <f t="shared" si="85"/>
        <v>6</v>
      </c>
      <c r="B585" s="97" t="s">
        <v>744</v>
      </c>
      <c r="C585" s="1">
        <f t="shared" si="84"/>
        <v>22542951</v>
      </c>
      <c r="D585" s="1">
        <v>0</v>
      </c>
      <c r="E585" s="1">
        <v>0</v>
      </c>
      <c r="F585" s="1">
        <v>0</v>
      </c>
      <c r="G585" s="1">
        <v>0</v>
      </c>
      <c r="H585" s="1">
        <v>0</v>
      </c>
      <c r="I585" s="1">
        <v>0</v>
      </c>
      <c r="J585" s="74">
        <v>0</v>
      </c>
      <c r="K585" s="1">
        <v>0</v>
      </c>
      <c r="L585" s="1">
        <v>2700</v>
      </c>
      <c r="M585" s="1">
        <f>'Форма 4'!F2467</f>
        <v>22542951</v>
      </c>
      <c r="N585" s="1">
        <v>0</v>
      </c>
      <c r="O585" s="1">
        <v>0</v>
      </c>
      <c r="P585" s="1">
        <v>0</v>
      </c>
      <c r="Q585" s="1">
        <v>0</v>
      </c>
      <c r="R585" s="1">
        <v>0</v>
      </c>
      <c r="S585" s="1">
        <v>0</v>
      </c>
      <c r="T585" s="1">
        <v>0</v>
      </c>
      <c r="U585" s="1">
        <v>0</v>
      </c>
      <c r="V585" s="1">
        <v>0</v>
      </c>
      <c r="W585" s="1">
        <v>0</v>
      </c>
      <c r="X585" s="1">
        <v>0</v>
      </c>
      <c r="Y585" s="1">
        <v>0</v>
      </c>
    </row>
    <row r="586" spans="1:25" s="4" customFormat="1" ht="30" outlineLevel="2" x14ac:dyDescent="0.25">
      <c r="A586" s="39">
        <f t="shared" si="85"/>
        <v>7</v>
      </c>
      <c r="B586" s="97" t="s">
        <v>745</v>
      </c>
      <c r="C586" s="1">
        <f t="shared" si="84"/>
        <v>522384.5</v>
      </c>
      <c r="D586" s="1">
        <v>0</v>
      </c>
      <c r="E586" s="1">
        <v>0</v>
      </c>
      <c r="F586" s="1">
        <v>0</v>
      </c>
      <c r="G586" s="1">
        <v>0</v>
      </c>
      <c r="H586" s="1">
        <v>0</v>
      </c>
      <c r="I586" s="1">
        <v>0</v>
      </c>
      <c r="J586" s="74">
        <v>0</v>
      </c>
      <c r="K586" s="1">
        <v>0</v>
      </c>
      <c r="L586" s="1">
        <v>705</v>
      </c>
      <c r="M586" s="1">
        <f>'Форма 4'!F2472</f>
        <v>522384.5</v>
      </c>
      <c r="N586" s="1">
        <v>0</v>
      </c>
      <c r="O586" s="1">
        <v>0</v>
      </c>
      <c r="P586" s="1">
        <v>0</v>
      </c>
      <c r="Q586" s="1">
        <v>0</v>
      </c>
      <c r="R586" s="1">
        <v>0</v>
      </c>
      <c r="S586" s="1">
        <v>0</v>
      </c>
      <c r="T586" s="1">
        <v>0</v>
      </c>
      <c r="U586" s="1">
        <v>0</v>
      </c>
      <c r="V586" s="1">
        <v>0</v>
      </c>
      <c r="W586" s="1">
        <v>0</v>
      </c>
      <c r="X586" s="1">
        <v>0</v>
      </c>
      <c r="Y586" s="1">
        <v>0</v>
      </c>
    </row>
    <row r="587" spans="1:25" s="4" customFormat="1" ht="30" outlineLevel="2" x14ac:dyDescent="0.25">
      <c r="A587" s="39">
        <f t="shared" si="85"/>
        <v>8</v>
      </c>
      <c r="B587" s="97" t="s">
        <v>746</v>
      </c>
      <c r="C587" s="1">
        <f t="shared" si="84"/>
        <v>750711.5</v>
      </c>
      <c r="D587" s="1">
        <v>0</v>
      </c>
      <c r="E587" s="1">
        <v>0</v>
      </c>
      <c r="F587" s="1">
        <v>0</v>
      </c>
      <c r="G587" s="1">
        <v>0</v>
      </c>
      <c r="H587" s="1">
        <v>0</v>
      </c>
      <c r="I587" s="1">
        <v>0</v>
      </c>
      <c r="J587" s="74">
        <v>0</v>
      </c>
      <c r="K587" s="1">
        <v>0</v>
      </c>
      <c r="L587" s="1">
        <v>1028</v>
      </c>
      <c r="M587" s="1">
        <f>'Форма 4'!F2475</f>
        <v>750711.5</v>
      </c>
      <c r="N587" s="1">
        <v>0</v>
      </c>
      <c r="O587" s="1">
        <v>0</v>
      </c>
      <c r="P587" s="1">
        <v>0</v>
      </c>
      <c r="Q587" s="1">
        <v>0</v>
      </c>
      <c r="R587" s="1">
        <v>0</v>
      </c>
      <c r="S587" s="1">
        <v>0</v>
      </c>
      <c r="T587" s="1">
        <v>0</v>
      </c>
      <c r="U587" s="1">
        <v>0</v>
      </c>
      <c r="V587" s="1">
        <v>0</v>
      </c>
      <c r="W587" s="1">
        <v>0</v>
      </c>
      <c r="X587" s="1">
        <v>0</v>
      </c>
      <c r="Y587" s="1">
        <v>0</v>
      </c>
    </row>
    <row r="588" spans="1:25" s="4" customFormat="1" ht="30" outlineLevel="2" x14ac:dyDescent="0.25">
      <c r="A588" s="39">
        <f t="shared" si="85"/>
        <v>9</v>
      </c>
      <c r="B588" s="97" t="s">
        <v>747</v>
      </c>
      <c r="C588" s="1">
        <f t="shared" si="84"/>
        <v>351589.3</v>
      </c>
      <c r="D588" s="1">
        <v>0</v>
      </c>
      <c r="E588" s="1">
        <v>0</v>
      </c>
      <c r="F588" s="1">
        <v>0</v>
      </c>
      <c r="G588" s="1">
        <v>0</v>
      </c>
      <c r="H588" s="1">
        <v>0</v>
      </c>
      <c r="I588" s="1">
        <v>0</v>
      </c>
      <c r="J588" s="74">
        <v>0</v>
      </c>
      <c r="K588" s="1">
        <v>0</v>
      </c>
      <c r="L588" s="1">
        <v>902</v>
      </c>
      <c r="M588" s="1">
        <f>'Форма 4'!F2478</f>
        <v>351589.3</v>
      </c>
      <c r="N588" s="1">
        <v>0</v>
      </c>
      <c r="O588" s="1">
        <v>0</v>
      </c>
      <c r="P588" s="1">
        <v>0</v>
      </c>
      <c r="Q588" s="1">
        <v>0</v>
      </c>
      <c r="R588" s="1">
        <v>0</v>
      </c>
      <c r="S588" s="1">
        <v>0</v>
      </c>
      <c r="T588" s="1">
        <v>0</v>
      </c>
      <c r="U588" s="1">
        <v>0</v>
      </c>
      <c r="V588" s="1">
        <v>0</v>
      </c>
      <c r="W588" s="1">
        <v>0</v>
      </c>
      <c r="X588" s="1">
        <v>0</v>
      </c>
      <c r="Y588" s="1">
        <v>0</v>
      </c>
    </row>
    <row r="589" spans="1:25" s="4" customFormat="1" ht="15" outlineLevel="2" x14ac:dyDescent="0.25">
      <c r="A589" s="39">
        <f t="shared" si="85"/>
        <v>10</v>
      </c>
      <c r="B589" s="97" t="s">
        <v>748</v>
      </c>
      <c r="C589" s="1">
        <f t="shared" si="84"/>
        <v>256892.5</v>
      </c>
      <c r="D589" s="1">
        <v>0</v>
      </c>
      <c r="E589" s="1">
        <v>0</v>
      </c>
      <c r="F589" s="1">
        <v>0</v>
      </c>
      <c r="G589" s="1">
        <v>0</v>
      </c>
      <c r="H589" s="1">
        <v>0</v>
      </c>
      <c r="I589" s="1">
        <v>0</v>
      </c>
      <c r="J589" s="74">
        <v>0</v>
      </c>
      <c r="K589" s="1">
        <v>0</v>
      </c>
      <c r="L589" s="1">
        <v>595</v>
      </c>
      <c r="M589" s="1">
        <f>'Форма 4'!F2481</f>
        <v>256892.5</v>
      </c>
      <c r="N589" s="1">
        <v>0</v>
      </c>
      <c r="O589" s="1">
        <v>0</v>
      </c>
      <c r="P589" s="1">
        <v>0</v>
      </c>
      <c r="Q589" s="1">
        <v>0</v>
      </c>
      <c r="R589" s="1">
        <v>0</v>
      </c>
      <c r="S589" s="1">
        <v>0</v>
      </c>
      <c r="T589" s="1">
        <v>0</v>
      </c>
      <c r="U589" s="1">
        <v>0</v>
      </c>
      <c r="V589" s="1">
        <v>0</v>
      </c>
      <c r="W589" s="1">
        <v>0</v>
      </c>
      <c r="X589" s="1">
        <v>0</v>
      </c>
      <c r="Y589" s="1">
        <v>0</v>
      </c>
    </row>
    <row r="590" spans="1:25" s="4" customFormat="1" ht="15" outlineLevel="2" x14ac:dyDescent="0.25">
      <c r="A590" s="39">
        <f t="shared" si="85"/>
        <v>11</v>
      </c>
      <c r="B590" s="97" t="s">
        <v>749</v>
      </c>
      <c r="C590" s="1">
        <f t="shared" si="84"/>
        <v>8481485.4000000004</v>
      </c>
      <c r="D590" s="1">
        <v>0</v>
      </c>
      <c r="E590" s="1">
        <v>0</v>
      </c>
      <c r="F590" s="1">
        <v>0</v>
      </c>
      <c r="G590" s="1">
        <v>0</v>
      </c>
      <c r="H590" s="1">
        <v>0</v>
      </c>
      <c r="I590" s="1">
        <v>0</v>
      </c>
      <c r="J590" s="74">
        <v>0</v>
      </c>
      <c r="K590" s="1">
        <v>0</v>
      </c>
      <c r="L590" s="1">
        <v>715</v>
      </c>
      <c r="M590" s="1">
        <f>'Форма 4'!F2484</f>
        <v>8481485.4000000004</v>
      </c>
      <c r="N590" s="1">
        <v>0</v>
      </c>
      <c r="O590" s="1">
        <v>0</v>
      </c>
      <c r="P590" s="1">
        <v>0</v>
      </c>
      <c r="Q590" s="1">
        <v>0</v>
      </c>
      <c r="R590" s="1">
        <v>0</v>
      </c>
      <c r="S590" s="1">
        <v>0</v>
      </c>
      <c r="T590" s="1">
        <v>0</v>
      </c>
      <c r="U590" s="1">
        <v>0</v>
      </c>
      <c r="V590" s="1">
        <v>0</v>
      </c>
      <c r="W590" s="1">
        <v>0</v>
      </c>
      <c r="X590" s="1">
        <v>0</v>
      </c>
      <c r="Y590" s="1">
        <v>0</v>
      </c>
    </row>
    <row r="591" spans="1:25" s="4" customFormat="1" ht="15" outlineLevel="2" x14ac:dyDescent="0.25">
      <c r="A591" s="39">
        <f t="shared" si="85"/>
        <v>12</v>
      </c>
      <c r="B591" s="97" t="s">
        <v>750</v>
      </c>
      <c r="C591" s="1">
        <f t="shared" si="84"/>
        <v>828223</v>
      </c>
      <c r="D591" s="1">
        <v>0</v>
      </c>
      <c r="E591" s="1">
        <v>0</v>
      </c>
      <c r="F591" s="1">
        <v>0</v>
      </c>
      <c r="G591" s="1">
        <v>0</v>
      </c>
      <c r="H591" s="1">
        <v>0</v>
      </c>
      <c r="I591" s="1">
        <v>0</v>
      </c>
      <c r="J591" s="74">
        <v>0</v>
      </c>
      <c r="K591" s="1">
        <v>0</v>
      </c>
      <c r="L591" s="1">
        <v>1123</v>
      </c>
      <c r="M591" s="1">
        <f>'Форма 4'!F2489</f>
        <v>828223</v>
      </c>
      <c r="N591" s="1">
        <v>0</v>
      </c>
      <c r="O591" s="1">
        <v>0</v>
      </c>
      <c r="P591" s="1">
        <v>0</v>
      </c>
      <c r="Q591" s="1">
        <v>0</v>
      </c>
      <c r="R591" s="1">
        <v>0</v>
      </c>
      <c r="S591" s="1">
        <v>0</v>
      </c>
      <c r="T591" s="1">
        <v>0</v>
      </c>
      <c r="U591" s="1">
        <v>0</v>
      </c>
      <c r="V591" s="1">
        <v>0</v>
      </c>
      <c r="W591" s="1">
        <v>0</v>
      </c>
      <c r="X591" s="1">
        <v>0</v>
      </c>
      <c r="Y591" s="1">
        <v>0</v>
      </c>
    </row>
    <row r="592" spans="1:25" s="4" customFormat="1" ht="15" outlineLevel="2" x14ac:dyDescent="0.25">
      <c r="A592" s="39">
        <f t="shared" si="85"/>
        <v>13</v>
      </c>
      <c r="B592" s="97" t="s">
        <v>751</v>
      </c>
      <c r="C592" s="1">
        <f t="shared" si="84"/>
        <v>865323.8</v>
      </c>
      <c r="D592" s="1">
        <v>0</v>
      </c>
      <c r="E592" s="1">
        <v>0</v>
      </c>
      <c r="F592" s="1">
        <v>0</v>
      </c>
      <c r="G592" s="1">
        <v>0</v>
      </c>
      <c r="H592" s="1">
        <v>0</v>
      </c>
      <c r="I592" s="1">
        <v>0</v>
      </c>
      <c r="J592" s="74">
        <v>0</v>
      </c>
      <c r="K592" s="1">
        <v>0</v>
      </c>
      <c r="L592" s="1">
        <v>1730</v>
      </c>
      <c r="M592" s="1">
        <f>'Форма 4'!F2492</f>
        <v>865323.8</v>
      </c>
      <c r="N592" s="1">
        <v>0</v>
      </c>
      <c r="O592" s="1">
        <v>0</v>
      </c>
      <c r="P592" s="1">
        <v>0</v>
      </c>
      <c r="Q592" s="1">
        <v>0</v>
      </c>
      <c r="R592" s="1">
        <v>0</v>
      </c>
      <c r="S592" s="1">
        <v>0</v>
      </c>
      <c r="T592" s="1">
        <v>0</v>
      </c>
      <c r="U592" s="1">
        <v>0</v>
      </c>
      <c r="V592" s="1">
        <v>0</v>
      </c>
      <c r="W592" s="1">
        <v>0</v>
      </c>
      <c r="X592" s="1">
        <v>0</v>
      </c>
      <c r="Y592" s="1">
        <v>0</v>
      </c>
    </row>
    <row r="593" spans="1:25" s="4" customFormat="1" ht="15" outlineLevel="2" x14ac:dyDescent="0.25">
      <c r="A593" s="39">
        <f t="shared" si="85"/>
        <v>14</v>
      </c>
      <c r="B593" s="97" t="s">
        <v>752</v>
      </c>
      <c r="C593" s="1">
        <f t="shared" si="84"/>
        <v>655622</v>
      </c>
      <c r="D593" s="1">
        <v>0</v>
      </c>
      <c r="E593" s="1">
        <v>0</v>
      </c>
      <c r="F593" s="1">
        <v>0</v>
      </c>
      <c r="G593" s="1">
        <v>0</v>
      </c>
      <c r="H593" s="1">
        <v>0</v>
      </c>
      <c r="I593" s="1">
        <v>0</v>
      </c>
      <c r="J593" s="74">
        <v>0</v>
      </c>
      <c r="K593" s="1">
        <v>0</v>
      </c>
      <c r="L593" s="1">
        <v>1040</v>
      </c>
      <c r="M593" s="1">
        <f>'Форма 4'!F2495</f>
        <v>655622</v>
      </c>
      <c r="N593" s="1">
        <v>0</v>
      </c>
      <c r="O593" s="1">
        <v>0</v>
      </c>
      <c r="P593" s="1">
        <v>0</v>
      </c>
      <c r="Q593" s="1">
        <v>0</v>
      </c>
      <c r="R593" s="1">
        <v>0</v>
      </c>
      <c r="S593" s="1">
        <v>0</v>
      </c>
      <c r="T593" s="1">
        <v>0</v>
      </c>
      <c r="U593" s="1">
        <v>0</v>
      </c>
      <c r="V593" s="1">
        <v>0</v>
      </c>
      <c r="W593" s="1">
        <v>0</v>
      </c>
      <c r="X593" s="1">
        <v>0</v>
      </c>
      <c r="Y593" s="1">
        <v>0</v>
      </c>
    </row>
    <row r="594" spans="1:25" s="4" customFormat="1" ht="15" outlineLevel="2" x14ac:dyDescent="0.25">
      <c r="A594" s="39">
        <f t="shared" si="85"/>
        <v>15</v>
      </c>
      <c r="B594" s="97" t="s">
        <v>753</v>
      </c>
      <c r="C594" s="1">
        <f t="shared" si="84"/>
        <v>658539.19999999995</v>
      </c>
      <c r="D594" s="1">
        <v>0</v>
      </c>
      <c r="E594" s="1">
        <v>0</v>
      </c>
      <c r="F594" s="1">
        <v>0</v>
      </c>
      <c r="G594" s="1">
        <v>0</v>
      </c>
      <c r="H594" s="1">
        <v>0</v>
      </c>
      <c r="I594" s="1">
        <v>0</v>
      </c>
      <c r="J594" s="74">
        <v>0</v>
      </c>
      <c r="K594" s="1">
        <v>0</v>
      </c>
      <c r="L594" s="1">
        <v>996</v>
      </c>
      <c r="M594" s="1">
        <f>'Форма 4'!F2498</f>
        <v>658539.19999999995</v>
      </c>
      <c r="N594" s="1">
        <v>0</v>
      </c>
      <c r="O594" s="1">
        <v>0</v>
      </c>
      <c r="P594" s="1">
        <v>0</v>
      </c>
      <c r="Q594" s="1">
        <v>0</v>
      </c>
      <c r="R594" s="1">
        <v>0</v>
      </c>
      <c r="S594" s="1">
        <v>0</v>
      </c>
      <c r="T594" s="1">
        <v>0</v>
      </c>
      <c r="U594" s="1">
        <v>0</v>
      </c>
      <c r="V594" s="1">
        <v>0</v>
      </c>
      <c r="W594" s="1">
        <v>0</v>
      </c>
      <c r="X594" s="1">
        <v>0</v>
      </c>
      <c r="Y594" s="1">
        <v>0</v>
      </c>
    </row>
    <row r="595" spans="1:25" s="4" customFormat="1" ht="15" outlineLevel="2" x14ac:dyDescent="0.25">
      <c r="A595" s="39">
        <f t="shared" si="85"/>
        <v>16</v>
      </c>
      <c r="B595" s="97" t="s">
        <v>754</v>
      </c>
      <c r="C595" s="1">
        <f t="shared" si="84"/>
        <v>667365.6</v>
      </c>
      <c r="D595" s="1">
        <v>0</v>
      </c>
      <c r="E595" s="1">
        <v>0</v>
      </c>
      <c r="F595" s="1">
        <v>0</v>
      </c>
      <c r="G595" s="1">
        <v>0</v>
      </c>
      <c r="H595" s="1">
        <v>0</v>
      </c>
      <c r="I595" s="1">
        <v>0</v>
      </c>
      <c r="J595" s="74">
        <v>0</v>
      </c>
      <c r="K595" s="1">
        <v>0</v>
      </c>
      <c r="L595" s="1">
        <v>1170</v>
      </c>
      <c r="M595" s="1">
        <f>'Форма 4'!F2501</f>
        <v>667365.6</v>
      </c>
      <c r="N595" s="1">
        <v>0</v>
      </c>
      <c r="O595" s="1">
        <v>0</v>
      </c>
      <c r="P595" s="1">
        <v>0</v>
      </c>
      <c r="Q595" s="1">
        <v>0</v>
      </c>
      <c r="R595" s="1">
        <v>0</v>
      </c>
      <c r="S595" s="1">
        <v>0</v>
      </c>
      <c r="T595" s="1">
        <v>0</v>
      </c>
      <c r="U595" s="1">
        <v>0</v>
      </c>
      <c r="V595" s="1">
        <v>0</v>
      </c>
      <c r="W595" s="1">
        <v>0</v>
      </c>
      <c r="X595" s="1">
        <v>0</v>
      </c>
      <c r="Y595" s="1">
        <v>0</v>
      </c>
    </row>
    <row r="596" spans="1:25" s="4" customFormat="1" ht="15" outlineLevel="2" x14ac:dyDescent="0.25">
      <c r="A596" s="39">
        <f t="shared" si="85"/>
        <v>17</v>
      </c>
      <c r="B596" s="97" t="s">
        <v>755</v>
      </c>
      <c r="C596" s="1">
        <f t="shared" si="84"/>
        <v>670432.4</v>
      </c>
      <c r="D596" s="1">
        <v>0</v>
      </c>
      <c r="E596" s="1">
        <v>0</v>
      </c>
      <c r="F596" s="1">
        <v>0</v>
      </c>
      <c r="G596" s="1">
        <v>0</v>
      </c>
      <c r="H596" s="1">
        <v>0</v>
      </c>
      <c r="I596" s="1">
        <v>0</v>
      </c>
      <c r="J596" s="74">
        <v>0</v>
      </c>
      <c r="K596" s="1">
        <v>0</v>
      </c>
      <c r="L596" s="1">
        <v>1170</v>
      </c>
      <c r="M596" s="1">
        <f>'Форма 4'!F2504</f>
        <v>670432.4</v>
      </c>
      <c r="N596" s="1">
        <v>0</v>
      </c>
      <c r="O596" s="1">
        <v>0</v>
      </c>
      <c r="P596" s="1">
        <v>0</v>
      </c>
      <c r="Q596" s="1">
        <v>0</v>
      </c>
      <c r="R596" s="1">
        <v>0</v>
      </c>
      <c r="S596" s="1">
        <v>0</v>
      </c>
      <c r="T596" s="1">
        <v>0</v>
      </c>
      <c r="U596" s="1">
        <v>0</v>
      </c>
      <c r="V596" s="1">
        <v>0</v>
      </c>
      <c r="W596" s="1">
        <v>0</v>
      </c>
      <c r="X596" s="1">
        <v>0</v>
      </c>
      <c r="Y596" s="1">
        <v>0</v>
      </c>
    </row>
    <row r="597" spans="1:25" s="4" customFormat="1" ht="15" outlineLevel="2" x14ac:dyDescent="0.25">
      <c r="A597" s="39">
        <f t="shared" si="85"/>
        <v>18</v>
      </c>
      <c r="B597" s="97" t="s">
        <v>756</v>
      </c>
      <c r="C597" s="1">
        <f t="shared" si="84"/>
        <v>725804.97</v>
      </c>
      <c r="D597" s="1">
        <v>0</v>
      </c>
      <c r="E597" s="1">
        <v>0</v>
      </c>
      <c r="F597" s="1">
        <v>0</v>
      </c>
      <c r="G597" s="1">
        <v>0</v>
      </c>
      <c r="H597" s="1">
        <v>0</v>
      </c>
      <c r="I597" s="1">
        <v>0</v>
      </c>
      <c r="J597" s="74">
        <v>0</v>
      </c>
      <c r="K597" s="1">
        <v>0</v>
      </c>
      <c r="L597" s="1">
        <v>1200</v>
      </c>
      <c r="M597" s="1">
        <f>'Форма 4'!F2507</f>
        <v>725804.97</v>
      </c>
      <c r="N597" s="1">
        <v>0</v>
      </c>
      <c r="O597" s="1">
        <v>0</v>
      </c>
      <c r="P597" s="1">
        <v>0</v>
      </c>
      <c r="Q597" s="1">
        <v>0</v>
      </c>
      <c r="R597" s="1">
        <v>0</v>
      </c>
      <c r="S597" s="1">
        <v>0</v>
      </c>
      <c r="T597" s="1">
        <v>0</v>
      </c>
      <c r="U597" s="1">
        <v>0</v>
      </c>
      <c r="V597" s="1">
        <v>0</v>
      </c>
      <c r="W597" s="1">
        <v>0</v>
      </c>
      <c r="X597" s="1">
        <v>0</v>
      </c>
      <c r="Y597" s="1">
        <v>0</v>
      </c>
    </row>
    <row r="598" spans="1:25" s="4" customFormat="1" ht="15" outlineLevel="2" x14ac:dyDescent="0.25">
      <c r="A598" s="39">
        <f t="shared" si="85"/>
        <v>19</v>
      </c>
      <c r="B598" s="97" t="s">
        <v>827</v>
      </c>
      <c r="C598" s="1">
        <f>D598+E598+F598+G598+H598+I598+K598+M598+O598+Q598+S598+U598+W598+X598+Y598</f>
        <v>561785.4</v>
      </c>
      <c r="D598" s="1">
        <v>0</v>
      </c>
      <c r="E598" s="1">
        <v>0</v>
      </c>
      <c r="F598" s="1">
        <v>0</v>
      </c>
      <c r="G598" s="1">
        <v>0</v>
      </c>
      <c r="H598" s="1">
        <v>0</v>
      </c>
      <c r="I598" s="1">
        <v>0</v>
      </c>
      <c r="J598" s="74">
        <v>0</v>
      </c>
      <c r="K598" s="1">
        <v>0</v>
      </c>
      <c r="L598" s="1">
        <v>1160</v>
      </c>
      <c r="M598" s="1">
        <f>'Форма 4'!F2510</f>
        <v>561785.4</v>
      </c>
      <c r="N598" s="1">
        <v>0</v>
      </c>
      <c r="O598" s="1">
        <v>0</v>
      </c>
      <c r="P598" s="1">
        <v>0</v>
      </c>
      <c r="Q598" s="1">
        <v>0</v>
      </c>
      <c r="R598" s="1">
        <v>0</v>
      </c>
      <c r="S598" s="1">
        <v>0</v>
      </c>
      <c r="T598" s="1">
        <v>0</v>
      </c>
      <c r="U598" s="1">
        <v>0</v>
      </c>
      <c r="V598" s="1">
        <v>0</v>
      </c>
      <c r="W598" s="1">
        <v>0</v>
      </c>
      <c r="X598" s="1">
        <v>0</v>
      </c>
      <c r="Y598" s="1">
        <v>0</v>
      </c>
    </row>
    <row r="599" spans="1:25" s="4" customFormat="1" ht="15" outlineLevel="2" x14ac:dyDescent="0.25">
      <c r="A599" s="39">
        <f t="shared" si="85"/>
        <v>20</v>
      </c>
      <c r="B599" s="97" t="s">
        <v>757</v>
      </c>
      <c r="C599" s="1">
        <f t="shared" si="84"/>
        <v>846216.14</v>
      </c>
      <c r="D599" s="1">
        <v>0</v>
      </c>
      <c r="E599" s="1">
        <v>0</v>
      </c>
      <c r="F599" s="1">
        <v>0</v>
      </c>
      <c r="G599" s="1">
        <v>0</v>
      </c>
      <c r="H599" s="1">
        <v>0</v>
      </c>
      <c r="I599" s="1">
        <v>0</v>
      </c>
      <c r="J599" s="74">
        <v>0</v>
      </c>
      <c r="K599" s="1">
        <v>0</v>
      </c>
      <c r="L599" s="1">
        <v>1610</v>
      </c>
      <c r="M599" s="1">
        <f>'Форма 4'!F2513</f>
        <v>846216.14</v>
      </c>
      <c r="N599" s="1">
        <v>0</v>
      </c>
      <c r="O599" s="1">
        <v>0</v>
      </c>
      <c r="P599" s="1">
        <v>0</v>
      </c>
      <c r="Q599" s="1">
        <v>0</v>
      </c>
      <c r="R599" s="1">
        <v>0</v>
      </c>
      <c r="S599" s="1">
        <v>0</v>
      </c>
      <c r="T599" s="1">
        <v>0</v>
      </c>
      <c r="U599" s="1">
        <v>0</v>
      </c>
      <c r="V599" s="1">
        <v>0</v>
      </c>
      <c r="W599" s="1">
        <v>0</v>
      </c>
      <c r="X599" s="1">
        <v>0</v>
      </c>
      <c r="Y599" s="1">
        <v>0</v>
      </c>
    </row>
    <row r="600" spans="1:25" s="4" customFormat="1" ht="15" outlineLevel="2" x14ac:dyDescent="0.25">
      <c r="A600" s="39">
        <f t="shared" si="85"/>
        <v>21</v>
      </c>
      <c r="B600" s="97" t="s">
        <v>758</v>
      </c>
      <c r="C600" s="1">
        <f t="shared" si="84"/>
        <v>568966.19999999995</v>
      </c>
      <c r="D600" s="1">
        <v>0</v>
      </c>
      <c r="E600" s="1">
        <v>0</v>
      </c>
      <c r="F600" s="1">
        <v>0</v>
      </c>
      <c r="G600" s="1">
        <v>0</v>
      </c>
      <c r="H600" s="1">
        <v>0</v>
      </c>
      <c r="I600" s="1">
        <v>0</v>
      </c>
      <c r="J600" s="74">
        <v>0</v>
      </c>
      <c r="K600" s="1">
        <v>0</v>
      </c>
      <c r="L600" s="1">
        <v>1225</v>
      </c>
      <c r="M600" s="1">
        <f>'Форма 4'!F2516</f>
        <v>568966.19999999995</v>
      </c>
      <c r="N600" s="1">
        <v>0</v>
      </c>
      <c r="O600" s="1">
        <v>0</v>
      </c>
      <c r="P600" s="1">
        <v>0</v>
      </c>
      <c r="Q600" s="1">
        <v>0</v>
      </c>
      <c r="R600" s="1">
        <v>0</v>
      </c>
      <c r="S600" s="1">
        <v>0</v>
      </c>
      <c r="T600" s="1">
        <v>0</v>
      </c>
      <c r="U600" s="1">
        <v>0</v>
      </c>
      <c r="V600" s="1">
        <v>0</v>
      </c>
      <c r="W600" s="1">
        <v>0</v>
      </c>
      <c r="X600" s="1">
        <v>0</v>
      </c>
      <c r="Y600" s="1">
        <v>0</v>
      </c>
    </row>
    <row r="601" spans="1:25" s="4" customFormat="1" ht="15" outlineLevel="2" x14ac:dyDescent="0.25">
      <c r="A601" s="39">
        <f t="shared" si="85"/>
        <v>22</v>
      </c>
      <c r="B601" s="97" t="s">
        <v>759</v>
      </c>
      <c r="C601" s="1">
        <f t="shared" si="84"/>
        <v>597595.9</v>
      </c>
      <c r="D601" s="1">
        <v>0</v>
      </c>
      <c r="E601" s="1">
        <v>0</v>
      </c>
      <c r="F601" s="1">
        <v>0</v>
      </c>
      <c r="G601" s="1">
        <v>0</v>
      </c>
      <c r="H601" s="1">
        <v>0</v>
      </c>
      <c r="I601" s="1">
        <v>0</v>
      </c>
      <c r="J601" s="74">
        <v>0</v>
      </c>
      <c r="K601" s="1">
        <v>0</v>
      </c>
      <c r="L601" s="1">
        <v>1165</v>
      </c>
      <c r="M601" s="1">
        <f>'Форма 4'!F2519</f>
        <v>597595.9</v>
      </c>
      <c r="N601" s="1">
        <v>0</v>
      </c>
      <c r="O601" s="1">
        <v>0</v>
      </c>
      <c r="P601" s="1">
        <v>0</v>
      </c>
      <c r="Q601" s="1">
        <v>0</v>
      </c>
      <c r="R601" s="1">
        <v>0</v>
      </c>
      <c r="S601" s="1">
        <v>0</v>
      </c>
      <c r="T601" s="1">
        <v>0</v>
      </c>
      <c r="U601" s="1">
        <v>0</v>
      </c>
      <c r="V601" s="1">
        <v>0</v>
      </c>
      <c r="W601" s="1">
        <v>0</v>
      </c>
      <c r="X601" s="1">
        <v>0</v>
      </c>
      <c r="Y601" s="1">
        <v>0</v>
      </c>
    </row>
    <row r="602" spans="1:25" s="4" customFormat="1" ht="15" outlineLevel="2" x14ac:dyDescent="0.25">
      <c r="A602" s="39">
        <f t="shared" si="85"/>
        <v>23</v>
      </c>
      <c r="B602" s="97" t="s">
        <v>760</v>
      </c>
      <c r="C602" s="1">
        <f t="shared" si="84"/>
        <v>571275.65</v>
      </c>
      <c r="D602" s="1">
        <v>0</v>
      </c>
      <c r="E602" s="1">
        <v>0</v>
      </c>
      <c r="F602" s="1">
        <v>0</v>
      </c>
      <c r="G602" s="1">
        <v>0</v>
      </c>
      <c r="H602" s="1">
        <v>0</v>
      </c>
      <c r="I602" s="1">
        <v>0</v>
      </c>
      <c r="J602" s="74">
        <v>0</v>
      </c>
      <c r="K602" s="1">
        <v>0</v>
      </c>
      <c r="L602" s="1">
        <v>1183</v>
      </c>
      <c r="M602" s="1">
        <f>'Форма 4'!F2522</f>
        <v>571275.65</v>
      </c>
      <c r="N602" s="1">
        <v>0</v>
      </c>
      <c r="O602" s="1">
        <v>0</v>
      </c>
      <c r="P602" s="1">
        <v>0</v>
      </c>
      <c r="Q602" s="1">
        <v>0</v>
      </c>
      <c r="R602" s="1">
        <v>0</v>
      </c>
      <c r="S602" s="1">
        <v>0</v>
      </c>
      <c r="T602" s="1">
        <v>0</v>
      </c>
      <c r="U602" s="1">
        <v>0</v>
      </c>
      <c r="V602" s="1">
        <v>0</v>
      </c>
      <c r="W602" s="1">
        <v>0</v>
      </c>
      <c r="X602" s="1">
        <v>0</v>
      </c>
      <c r="Y602" s="1">
        <v>0</v>
      </c>
    </row>
    <row r="603" spans="1:25" s="4" customFormat="1" ht="15" outlineLevel="2" x14ac:dyDescent="0.25">
      <c r="A603" s="39">
        <f t="shared" si="85"/>
        <v>24</v>
      </c>
      <c r="B603" s="97" t="s">
        <v>761</v>
      </c>
      <c r="C603" s="1">
        <f t="shared" si="84"/>
        <v>235016</v>
      </c>
      <c r="D603" s="1">
        <v>0</v>
      </c>
      <c r="E603" s="1">
        <f>'Форма 4'!F2526+'Форма 4'!F2527</f>
        <v>149924</v>
      </c>
      <c r="F603" s="1">
        <v>0</v>
      </c>
      <c r="G603" s="1">
        <f>'Форма 4'!F2528+'Форма 4'!F2529</f>
        <v>50650</v>
      </c>
      <c r="H603" s="1">
        <f>'Форма 4'!F2530+'Форма 4'!F2531</f>
        <v>34442</v>
      </c>
      <c r="I603" s="1">
        <v>0</v>
      </c>
      <c r="J603" s="74">
        <v>0</v>
      </c>
      <c r="K603" s="1">
        <v>0</v>
      </c>
      <c r="L603" s="1">
        <v>0</v>
      </c>
      <c r="M603" s="1">
        <v>0</v>
      </c>
      <c r="N603" s="1">
        <v>0</v>
      </c>
      <c r="O603" s="1">
        <v>0</v>
      </c>
      <c r="P603" s="1">
        <v>0</v>
      </c>
      <c r="Q603" s="1">
        <v>0</v>
      </c>
      <c r="R603" s="1">
        <v>0</v>
      </c>
      <c r="S603" s="1">
        <v>0</v>
      </c>
      <c r="T603" s="1">
        <v>0</v>
      </c>
      <c r="U603" s="1">
        <v>0</v>
      </c>
      <c r="V603" s="1">
        <v>0</v>
      </c>
      <c r="W603" s="1">
        <v>0</v>
      </c>
      <c r="X603" s="1">
        <v>0</v>
      </c>
      <c r="Y603" s="1">
        <v>0</v>
      </c>
    </row>
    <row r="604" spans="1:25" s="4" customFormat="1" ht="15" outlineLevel="2" x14ac:dyDescent="0.25">
      <c r="A604" s="39">
        <f t="shared" si="85"/>
        <v>25</v>
      </c>
      <c r="B604" s="97" t="s">
        <v>762</v>
      </c>
      <c r="C604" s="1">
        <f t="shared" si="84"/>
        <v>701306.1</v>
      </c>
      <c r="D604" s="1">
        <v>0</v>
      </c>
      <c r="E604" s="1">
        <v>0</v>
      </c>
      <c r="F604" s="1">
        <v>0</v>
      </c>
      <c r="G604" s="1">
        <v>0</v>
      </c>
      <c r="H604" s="1">
        <v>0</v>
      </c>
      <c r="I604" s="1">
        <v>0</v>
      </c>
      <c r="J604" s="74">
        <v>0</v>
      </c>
      <c r="K604" s="1">
        <v>0</v>
      </c>
      <c r="L604" s="1">
        <v>1200</v>
      </c>
      <c r="M604" s="1">
        <f>'Форма 4'!F2532</f>
        <v>701306.1</v>
      </c>
      <c r="N604" s="1">
        <v>0</v>
      </c>
      <c r="O604" s="1">
        <v>0</v>
      </c>
      <c r="P604" s="1">
        <v>0</v>
      </c>
      <c r="Q604" s="1">
        <v>0</v>
      </c>
      <c r="R604" s="1">
        <v>0</v>
      </c>
      <c r="S604" s="1">
        <v>0</v>
      </c>
      <c r="T604" s="1">
        <v>0</v>
      </c>
      <c r="U604" s="1">
        <v>0</v>
      </c>
      <c r="V604" s="1">
        <v>0</v>
      </c>
      <c r="W604" s="1">
        <v>0</v>
      </c>
      <c r="X604" s="1">
        <v>0</v>
      </c>
      <c r="Y604" s="1">
        <v>0</v>
      </c>
    </row>
    <row r="605" spans="1:25" s="4" customFormat="1" ht="15" outlineLevel="2" x14ac:dyDescent="0.25">
      <c r="A605" s="39">
        <f t="shared" si="85"/>
        <v>26</v>
      </c>
      <c r="B605" s="97" t="s">
        <v>763</v>
      </c>
      <c r="C605" s="1">
        <f t="shared" si="84"/>
        <v>219126.6</v>
      </c>
      <c r="D605" s="1">
        <v>0</v>
      </c>
      <c r="E605" s="1">
        <v>0</v>
      </c>
      <c r="F605" s="1">
        <v>0</v>
      </c>
      <c r="G605" s="1">
        <v>0</v>
      </c>
      <c r="H605" s="1">
        <v>0</v>
      </c>
      <c r="I605" s="1">
        <v>0</v>
      </c>
      <c r="J605" s="74">
        <v>0</v>
      </c>
      <c r="K605" s="1">
        <v>0</v>
      </c>
      <c r="L605" s="1">
        <v>750</v>
      </c>
      <c r="M605" s="1">
        <f>'Форма 4'!F2535</f>
        <v>219126.6</v>
      </c>
      <c r="N605" s="1">
        <v>0</v>
      </c>
      <c r="O605" s="1">
        <v>0</v>
      </c>
      <c r="P605" s="1">
        <v>0</v>
      </c>
      <c r="Q605" s="1">
        <v>0</v>
      </c>
      <c r="R605" s="1">
        <v>0</v>
      </c>
      <c r="S605" s="1">
        <v>0</v>
      </c>
      <c r="T605" s="1">
        <v>0</v>
      </c>
      <c r="U605" s="1">
        <v>0</v>
      </c>
      <c r="V605" s="1">
        <v>0</v>
      </c>
      <c r="W605" s="1">
        <v>0</v>
      </c>
      <c r="X605" s="1">
        <v>0</v>
      </c>
      <c r="Y605" s="1">
        <v>0</v>
      </c>
    </row>
    <row r="606" spans="1:25" s="4" customFormat="1" ht="15" outlineLevel="2" x14ac:dyDescent="0.25">
      <c r="A606" s="39">
        <f t="shared" si="85"/>
        <v>27</v>
      </c>
      <c r="B606" s="97" t="s">
        <v>764</v>
      </c>
      <c r="C606" s="1">
        <f t="shared" si="84"/>
        <v>436046.6</v>
      </c>
      <c r="D606" s="1">
        <v>0</v>
      </c>
      <c r="E606" s="1">
        <v>0</v>
      </c>
      <c r="F606" s="1">
        <v>0</v>
      </c>
      <c r="G606" s="1">
        <v>0</v>
      </c>
      <c r="H606" s="1">
        <v>0</v>
      </c>
      <c r="I606" s="1">
        <v>0</v>
      </c>
      <c r="J606" s="74">
        <v>0</v>
      </c>
      <c r="K606" s="1">
        <v>0</v>
      </c>
      <c r="L606" s="1">
        <v>693.3</v>
      </c>
      <c r="M606" s="1">
        <f>'Форма 4'!F2538</f>
        <v>436046.6</v>
      </c>
      <c r="N606" s="1">
        <v>0</v>
      </c>
      <c r="O606" s="1">
        <v>0</v>
      </c>
      <c r="P606" s="1">
        <v>0</v>
      </c>
      <c r="Q606" s="1">
        <v>0</v>
      </c>
      <c r="R606" s="1">
        <v>0</v>
      </c>
      <c r="S606" s="1">
        <v>0</v>
      </c>
      <c r="T606" s="1">
        <v>0</v>
      </c>
      <c r="U606" s="1">
        <v>0</v>
      </c>
      <c r="V606" s="1">
        <v>0</v>
      </c>
      <c r="W606" s="1">
        <v>0</v>
      </c>
      <c r="X606" s="1">
        <v>0</v>
      </c>
      <c r="Y606" s="1">
        <v>0</v>
      </c>
    </row>
    <row r="607" spans="1:25" s="4" customFormat="1" ht="15" outlineLevel="2" x14ac:dyDescent="0.25">
      <c r="A607" s="39">
        <f t="shared" si="85"/>
        <v>28</v>
      </c>
      <c r="B607" s="97" t="s">
        <v>765</v>
      </c>
      <c r="C607" s="1">
        <f t="shared" si="84"/>
        <v>250956.2</v>
      </c>
      <c r="D607" s="1">
        <v>0</v>
      </c>
      <c r="E607" s="1">
        <f>'Форма 4'!F2541</f>
        <v>250956.2</v>
      </c>
      <c r="F607" s="1">
        <v>0</v>
      </c>
      <c r="G607" s="1">
        <v>0</v>
      </c>
      <c r="H607" s="1">
        <v>0</v>
      </c>
      <c r="I607" s="1">
        <v>0</v>
      </c>
      <c r="J607" s="74">
        <v>0</v>
      </c>
      <c r="K607" s="1">
        <v>0</v>
      </c>
      <c r="L607" s="1">
        <v>0</v>
      </c>
      <c r="M607" s="1">
        <v>0</v>
      </c>
      <c r="N607" s="1">
        <v>0</v>
      </c>
      <c r="O607" s="1">
        <v>0</v>
      </c>
      <c r="P607" s="1">
        <v>0</v>
      </c>
      <c r="Q607" s="1">
        <v>0</v>
      </c>
      <c r="R607" s="1">
        <v>0</v>
      </c>
      <c r="S607" s="1">
        <v>0</v>
      </c>
      <c r="T607" s="1">
        <v>0</v>
      </c>
      <c r="U607" s="1">
        <v>0</v>
      </c>
      <c r="V607" s="1">
        <v>0</v>
      </c>
      <c r="W607" s="1">
        <v>0</v>
      </c>
      <c r="X607" s="1">
        <v>0</v>
      </c>
      <c r="Y607" s="1">
        <v>0</v>
      </c>
    </row>
    <row r="608" spans="1:25" s="4" customFormat="1" ht="15" outlineLevel="2" x14ac:dyDescent="0.25">
      <c r="A608" s="39">
        <f t="shared" si="85"/>
        <v>29</v>
      </c>
      <c r="B608" s="97" t="s">
        <v>766</v>
      </c>
      <c r="C608" s="1">
        <f t="shared" si="84"/>
        <v>558120.19999999995</v>
      </c>
      <c r="D608" s="1">
        <v>0</v>
      </c>
      <c r="E608" s="1">
        <v>0</v>
      </c>
      <c r="F608" s="1">
        <v>0</v>
      </c>
      <c r="G608" s="1">
        <v>0</v>
      </c>
      <c r="H608" s="1">
        <v>0</v>
      </c>
      <c r="I608" s="1">
        <v>0</v>
      </c>
      <c r="J608" s="74">
        <v>0</v>
      </c>
      <c r="K608" s="1">
        <v>0</v>
      </c>
      <c r="L608" s="1">
        <v>1090</v>
      </c>
      <c r="M608" s="1">
        <f>'Форма 4'!F2544</f>
        <v>558120.19999999995</v>
      </c>
      <c r="N608" s="1">
        <v>0</v>
      </c>
      <c r="O608" s="1">
        <v>0</v>
      </c>
      <c r="P608" s="1">
        <v>0</v>
      </c>
      <c r="Q608" s="1">
        <v>0</v>
      </c>
      <c r="R608" s="1">
        <v>0</v>
      </c>
      <c r="S608" s="1">
        <v>0</v>
      </c>
      <c r="T608" s="1">
        <v>0</v>
      </c>
      <c r="U608" s="1">
        <v>0</v>
      </c>
      <c r="V608" s="1">
        <v>0</v>
      </c>
      <c r="W608" s="1">
        <v>0</v>
      </c>
      <c r="X608" s="1">
        <v>0</v>
      </c>
      <c r="Y608" s="1">
        <v>0</v>
      </c>
    </row>
    <row r="609" spans="1:25" s="4" customFormat="1" ht="15" outlineLevel="2" x14ac:dyDescent="0.25">
      <c r="A609" s="39">
        <f t="shared" si="85"/>
        <v>30</v>
      </c>
      <c r="B609" s="97" t="s">
        <v>767</v>
      </c>
      <c r="C609" s="1">
        <f t="shared" si="84"/>
        <v>336974</v>
      </c>
      <c r="D609" s="1">
        <v>0</v>
      </c>
      <c r="E609" s="1">
        <v>0</v>
      </c>
      <c r="F609" s="1">
        <v>0</v>
      </c>
      <c r="G609" s="1">
        <v>0</v>
      </c>
      <c r="H609" s="1">
        <v>0</v>
      </c>
      <c r="I609" s="1">
        <v>0</v>
      </c>
      <c r="J609" s="74">
        <v>0</v>
      </c>
      <c r="K609" s="1">
        <v>0</v>
      </c>
      <c r="L609" s="1">
        <v>656</v>
      </c>
      <c r="M609" s="1">
        <f>'Форма 4'!F2547</f>
        <v>336974</v>
      </c>
      <c r="N609" s="1">
        <v>0</v>
      </c>
      <c r="O609" s="1">
        <v>0</v>
      </c>
      <c r="P609" s="1">
        <v>0</v>
      </c>
      <c r="Q609" s="1">
        <v>0</v>
      </c>
      <c r="R609" s="1">
        <v>0</v>
      </c>
      <c r="S609" s="1">
        <v>0</v>
      </c>
      <c r="T609" s="1">
        <v>0</v>
      </c>
      <c r="U609" s="1">
        <v>0</v>
      </c>
      <c r="V609" s="1">
        <v>0</v>
      </c>
      <c r="W609" s="1">
        <v>0</v>
      </c>
      <c r="X609" s="1">
        <v>0</v>
      </c>
      <c r="Y609" s="1">
        <v>0</v>
      </c>
    </row>
    <row r="610" spans="1:25" s="4" customFormat="1" ht="15" outlineLevel="2" x14ac:dyDescent="0.25">
      <c r="A610" s="39">
        <f t="shared" si="85"/>
        <v>31</v>
      </c>
      <c r="B610" s="97" t="s">
        <v>768</v>
      </c>
      <c r="C610" s="1">
        <f t="shared" si="84"/>
        <v>476306</v>
      </c>
      <c r="D610" s="1">
        <v>0</v>
      </c>
      <c r="E610" s="1">
        <v>0</v>
      </c>
      <c r="F610" s="1">
        <v>0</v>
      </c>
      <c r="G610" s="1">
        <v>0</v>
      </c>
      <c r="H610" s="1">
        <v>0</v>
      </c>
      <c r="I610" s="1">
        <v>0</v>
      </c>
      <c r="J610" s="74">
        <v>0</v>
      </c>
      <c r="K610" s="1">
        <v>0</v>
      </c>
      <c r="L610" s="1">
        <v>621</v>
      </c>
      <c r="M610" s="1">
        <f>'Форма 4'!F2550</f>
        <v>476306</v>
      </c>
      <c r="N610" s="1">
        <v>0</v>
      </c>
      <c r="O610" s="1">
        <v>0</v>
      </c>
      <c r="P610" s="1">
        <v>0</v>
      </c>
      <c r="Q610" s="1">
        <v>0</v>
      </c>
      <c r="R610" s="1">
        <v>0</v>
      </c>
      <c r="S610" s="1">
        <v>0</v>
      </c>
      <c r="T610" s="1">
        <v>0</v>
      </c>
      <c r="U610" s="1">
        <v>0</v>
      </c>
      <c r="V610" s="1">
        <v>0</v>
      </c>
      <c r="W610" s="1">
        <v>0</v>
      </c>
      <c r="X610" s="1">
        <v>0</v>
      </c>
      <c r="Y610" s="1">
        <v>0</v>
      </c>
    </row>
    <row r="611" spans="1:25" s="4" customFormat="1" ht="15" outlineLevel="2" x14ac:dyDescent="0.25">
      <c r="A611" s="39">
        <f t="shared" si="85"/>
        <v>32</v>
      </c>
      <c r="B611" s="97" t="s">
        <v>769</v>
      </c>
      <c r="C611" s="1">
        <f t="shared" si="84"/>
        <v>1312511.3999999999</v>
      </c>
      <c r="D611" s="1">
        <v>0</v>
      </c>
      <c r="E611" s="1">
        <f>'Форма 4'!F2554+'Форма 4'!F2555</f>
        <v>700006.08</v>
      </c>
      <c r="F611" s="1">
        <v>0</v>
      </c>
      <c r="G611" s="1">
        <f>'Форма 4'!F2556+'Форма 4'!F2557</f>
        <v>364586.5</v>
      </c>
      <c r="H611" s="1">
        <f>'Форма 4'!F2558+'Форма 4'!F2559</f>
        <v>247918.82</v>
      </c>
      <c r="I611" s="1">
        <v>0</v>
      </c>
      <c r="J611" s="74">
        <v>0</v>
      </c>
      <c r="K611" s="1">
        <v>0</v>
      </c>
      <c r="L611" s="1">
        <v>0</v>
      </c>
      <c r="M611" s="1">
        <v>0</v>
      </c>
      <c r="N611" s="1">
        <v>0</v>
      </c>
      <c r="O611" s="1">
        <v>0</v>
      </c>
      <c r="P611" s="1">
        <v>0</v>
      </c>
      <c r="Q611" s="1">
        <v>0</v>
      </c>
      <c r="R611" s="1">
        <v>0</v>
      </c>
      <c r="S611" s="1">
        <v>0</v>
      </c>
      <c r="T611" s="1">
        <v>0</v>
      </c>
      <c r="U611" s="1">
        <v>0</v>
      </c>
      <c r="V611" s="1">
        <v>0</v>
      </c>
      <c r="W611" s="1">
        <v>0</v>
      </c>
      <c r="X611" s="1">
        <v>0</v>
      </c>
      <c r="Y611" s="1">
        <v>0</v>
      </c>
    </row>
    <row r="612" spans="1:25" s="4" customFormat="1" ht="15" outlineLevel="2" x14ac:dyDescent="0.25">
      <c r="A612" s="39">
        <f t="shared" si="85"/>
        <v>33</v>
      </c>
      <c r="B612" s="97" t="s">
        <v>770</v>
      </c>
      <c r="C612" s="1">
        <f t="shared" si="84"/>
        <v>445606.04</v>
      </c>
      <c r="D612" s="1">
        <v>0</v>
      </c>
      <c r="E612" s="1">
        <v>0</v>
      </c>
      <c r="F612" s="1">
        <v>0</v>
      </c>
      <c r="G612" s="1">
        <v>0</v>
      </c>
      <c r="H612" s="1">
        <v>0</v>
      </c>
      <c r="I612" s="1">
        <v>0</v>
      </c>
      <c r="J612" s="74">
        <v>0</v>
      </c>
      <c r="K612" s="1">
        <v>0</v>
      </c>
      <c r="L612" s="1">
        <v>1118</v>
      </c>
      <c r="M612" s="1">
        <f>'Форма 4'!F2560</f>
        <v>445606.04</v>
      </c>
      <c r="N612" s="1">
        <v>0</v>
      </c>
      <c r="O612" s="1">
        <v>0</v>
      </c>
      <c r="P612" s="1">
        <v>0</v>
      </c>
      <c r="Q612" s="1">
        <v>0</v>
      </c>
      <c r="R612" s="1">
        <v>0</v>
      </c>
      <c r="S612" s="1">
        <v>0</v>
      </c>
      <c r="T612" s="1">
        <v>0</v>
      </c>
      <c r="U612" s="1">
        <v>0</v>
      </c>
      <c r="V612" s="1">
        <v>0</v>
      </c>
      <c r="W612" s="1">
        <v>0</v>
      </c>
      <c r="X612" s="1">
        <v>0</v>
      </c>
      <c r="Y612" s="1">
        <v>0</v>
      </c>
    </row>
    <row r="613" spans="1:25" s="4" customFormat="1" ht="15" outlineLevel="2" x14ac:dyDescent="0.25">
      <c r="A613" s="39">
        <f t="shared" si="85"/>
        <v>34</v>
      </c>
      <c r="B613" s="97" t="s">
        <v>771</v>
      </c>
      <c r="C613" s="1">
        <f t="shared" si="84"/>
        <v>244467</v>
      </c>
      <c r="D613" s="1">
        <v>0</v>
      </c>
      <c r="E613" s="1">
        <f>'Форма 4'!F2564+'Форма 4'!F2565</f>
        <v>131091</v>
      </c>
      <c r="F613" s="1">
        <v>0</v>
      </c>
      <c r="G613" s="1">
        <f>'Форма 4'!F2566+'Форма 4'!F2567</f>
        <v>44287.5</v>
      </c>
      <c r="H613" s="1">
        <f>'Форма 4'!F2568+'Форма 4'!F2569</f>
        <v>30115.5</v>
      </c>
      <c r="I613" s="1">
        <v>0</v>
      </c>
      <c r="J613" s="74">
        <v>0</v>
      </c>
      <c r="K613" s="1">
        <v>0</v>
      </c>
      <c r="L613" s="1">
        <v>0</v>
      </c>
      <c r="M613" s="1">
        <v>0</v>
      </c>
      <c r="N613" s="1">
        <v>0</v>
      </c>
      <c r="O613" s="1">
        <v>0</v>
      </c>
      <c r="P613" s="1">
        <v>0</v>
      </c>
      <c r="Q613" s="1">
        <v>0</v>
      </c>
      <c r="R613" s="1">
        <v>0</v>
      </c>
      <c r="S613" s="1">
        <v>0</v>
      </c>
      <c r="T613" s="1">
        <v>0</v>
      </c>
      <c r="U613" s="1">
        <v>0</v>
      </c>
      <c r="V613" s="1">
        <v>0</v>
      </c>
      <c r="W613" s="1">
        <v>0</v>
      </c>
      <c r="X613" s="1">
        <v>0</v>
      </c>
      <c r="Y613" s="1">
        <f>'Форма 4'!F2570+'Форма 4'!F2571</f>
        <v>38973</v>
      </c>
    </row>
    <row r="614" spans="1:25" s="4" customFormat="1" ht="15" outlineLevel="2" x14ac:dyDescent="0.25">
      <c r="A614" s="39">
        <f t="shared" si="85"/>
        <v>35</v>
      </c>
      <c r="B614" s="97" t="s">
        <v>828</v>
      </c>
      <c r="C614" s="1">
        <f>D614+E614+F614+G614+H614+I614+K614+M614+O614+Q614+S614+U614+W614+X614+Y614</f>
        <v>474957.56</v>
      </c>
      <c r="D614" s="1">
        <v>0</v>
      </c>
      <c r="E614" s="1">
        <v>0</v>
      </c>
      <c r="F614" s="1">
        <v>0</v>
      </c>
      <c r="G614" s="1">
        <v>0</v>
      </c>
      <c r="H614" s="1">
        <v>0</v>
      </c>
      <c r="I614" s="1">
        <v>0</v>
      </c>
      <c r="J614" s="74">
        <v>0</v>
      </c>
      <c r="K614" s="1">
        <v>0</v>
      </c>
      <c r="L614" s="1">
        <v>850</v>
      </c>
      <c r="M614" s="1">
        <f>'Форма 4'!F2572</f>
        <v>474957.56</v>
      </c>
      <c r="N614" s="1">
        <v>0</v>
      </c>
      <c r="O614" s="1">
        <v>0</v>
      </c>
      <c r="P614" s="1">
        <v>0</v>
      </c>
      <c r="Q614" s="1">
        <v>0</v>
      </c>
      <c r="R614" s="1">
        <v>0</v>
      </c>
      <c r="S614" s="1">
        <v>0</v>
      </c>
      <c r="T614" s="1">
        <v>0</v>
      </c>
      <c r="U614" s="1">
        <v>0</v>
      </c>
      <c r="V614" s="1">
        <v>0</v>
      </c>
      <c r="W614" s="1">
        <v>0</v>
      </c>
      <c r="X614" s="1">
        <v>0</v>
      </c>
      <c r="Y614" s="1">
        <v>0</v>
      </c>
    </row>
    <row r="615" spans="1:25" s="4" customFormat="1" ht="15" outlineLevel="2" x14ac:dyDescent="0.25">
      <c r="A615" s="39">
        <f t="shared" si="85"/>
        <v>36</v>
      </c>
      <c r="B615" s="97" t="s">
        <v>772</v>
      </c>
      <c r="C615" s="1">
        <f>D615+E615+F615+G615+H615+I615+K615+M615+O615+Q615+S615+U615+W615+X615+Y615</f>
        <v>755684</v>
      </c>
      <c r="D615" s="1">
        <v>0</v>
      </c>
      <c r="E615" s="1">
        <v>0</v>
      </c>
      <c r="F615" s="1">
        <v>0</v>
      </c>
      <c r="G615" s="1">
        <v>0</v>
      </c>
      <c r="H615" s="1">
        <v>0</v>
      </c>
      <c r="I615" s="1">
        <v>0</v>
      </c>
      <c r="J615" s="74">
        <v>0</v>
      </c>
      <c r="K615" s="1">
        <v>0</v>
      </c>
      <c r="L615" s="1">
        <v>866.3</v>
      </c>
      <c r="M615" s="1">
        <f>'Форма 4'!F2575</f>
        <v>755684</v>
      </c>
      <c r="N615" s="1">
        <v>0</v>
      </c>
      <c r="O615" s="1">
        <v>0</v>
      </c>
      <c r="P615" s="1">
        <v>0</v>
      </c>
      <c r="Q615" s="1">
        <v>0</v>
      </c>
      <c r="R615" s="1">
        <v>0</v>
      </c>
      <c r="S615" s="1">
        <v>0</v>
      </c>
      <c r="T615" s="1">
        <v>0</v>
      </c>
      <c r="U615" s="1">
        <v>0</v>
      </c>
      <c r="V615" s="1">
        <v>0</v>
      </c>
      <c r="W615" s="1">
        <v>0</v>
      </c>
      <c r="X615" s="1">
        <v>0</v>
      </c>
      <c r="Y615" s="1">
        <v>0</v>
      </c>
    </row>
    <row r="616" spans="1:25" s="4" customFormat="1" ht="15" outlineLevel="2" x14ac:dyDescent="0.25">
      <c r="A616" s="39">
        <f t="shared" si="85"/>
        <v>37</v>
      </c>
      <c r="B616" s="97" t="s">
        <v>773</v>
      </c>
      <c r="C616" s="1">
        <f t="shared" si="84"/>
        <v>388511.2</v>
      </c>
      <c r="D616" s="1">
        <v>0</v>
      </c>
      <c r="E616" s="1">
        <v>0</v>
      </c>
      <c r="F616" s="1">
        <v>0</v>
      </c>
      <c r="G616" s="1">
        <v>0</v>
      </c>
      <c r="H616" s="1">
        <v>0</v>
      </c>
      <c r="I616" s="1">
        <v>0</v>
      </c>
      <c r="J616" s="74">
        <v>0</v>
      </c>
      <c r="K616" s="1">
        <v>0</v>
      </c>
      <c r="L616" s="1">
        <v>750</v>
      </c>
      <c r="M616" s="1">
        <f>'Форма 4'!F2578</f>
        <v>388511.2</v>
      </c>
      <c r="N616" s="1">
        <v>0</v>
      </c>
      <c r="O616" s="1">
        <v>0</v>
      </c>
      <c r="P616" s="1">
        <v>0</v>
      </c>
      <c r="Q616" s="1">
        <v>0</v>
      </c>
      <c r="R616" s="1">
        <v>0</v>
      </c>
      <c r="S616" s="1">
        <v>0</v>
      </c>
      <c r="T616" s="1">
        <v>0</v>
      </c>
      <c r="U616" s="1">
        <v>0</v>
      </c>
      <c r="V616" s="1">
        <v>0</v>
      </c>
      <c r="W616" s="1">
        <v>0</v>
      </c>
      <c r="X616" s="1">
        <v>0</v>
      </c>
      <c r="Y616" s="1">
        <v>0</v>
      </c>
    </row>
    <row r="617" spans="1:25" s="4" customFormat="1" ht="15" customHeight="1" outlineLevel="1" x14ac:dyDescent="0.25">
      <c r="A617" s="198" t="s">
        <v>32</v>
      </c>
      <c r="B617" s="198"/>
      <c r="C617" s="1">
        <f t="shared" ref="C617:Y617" si="86">SUM(C618:C639)</f>
        <v>184750217.30000001</v>
      </c>
      <c r="D617" s="1">
        <f t="shared" si="86"/>
        <v>9172257.5999999996</v>
      </c>
      <c r="E617" s="1">
        <f t="shared" si="86"/>
        <v>23675012.399999999</v>
      </c>
      <c r="F617" s="1">
        <f t="shared" si="86"/>
        <v>0</v>
      </c>
      <c r="G617" s="1">
        <f t="shared" si="86"/>
        <v>0</v>
      </c>
      <c r="H617" s="1">
        <f t="shared" si="86"/>
        <v>0</v>
      </c>
      <c r="I617" s="1">
        <f t="shared" si="86"/>
        <v>0</v>
      </c>
      <c r="J617" s="74">
        <f t="shared" si="86"/>
        <v>0</v>
      </c>
      <c r="K617" s="1">
        <f t="shared" si="86"/>
        <v>0</v>
      </c>
      <c r="L617" s="1">
        <f t="shared" si="86"/>
        <v>7245.93</v>
      </c>
      <c r="M617" s="1">
        <f t="shared" si="86"/>
        <v>45254386.899999999</v>
      </c>
      <c r="N617" s="1">
        <f t="shared" si="86"/>
        <v>0</v>
      </c>
      <c r="O617" s="1">
        <f t="shared" si="86"/>
        <v>0</v>
      </c>
      <c r="P617" s="1">
        <f t="shared" si="86"/>
        <v>1338</v>
      </c>
      <c r="Q617" s="1">
        <f t="shared" si="86"/>
        <v>3298130.5</v>
      </c>
      <c r="R617" s="1">
        <f t="shared" si="86"/>
        <v>121</v>
      </c>
      <c r="S617" s="1">
        <f t="shared" si="86"/>
        <v>2696830.5</v>
      </c>
      <c r="T617" s="1">
        <f t="shared" si="86"/>
        <v>0</v>
      </c>
      <c r="U617" s="1">
        <f t="shared" si="86"/>
        <v>0</v>
      </c>
      <c r="V617" s="1">
        <f t="shared" si="86"/>
        <v>7362.2</v>
      </c>
      <c r="W617" s="1">
        <f t="shared" si="86"/>
        <v>100653599.40000001</v>
      </c>
      <c r="X617" s="1">
        <f t="shared" si="86"/>
        <v>0</v>
      </c>
      <c r="Y617" s="1">
        <f t="shared" si="86"/>
        <v>0</v>
      </c>
    </row>
    <row r="618" spans="1:25" s="4" customFormat="1" ht="15" outlineLevel="2" x14ac:dyDescent="0.25">
      <c r="A618" s="39">
        <f>A616+1</f>
        <v>38</v>
      </c>
      <c r="B618" s="97" t="s">
        <v>774</v>
      </c>
      <c r="C618" s="1">
        <f>D618+E618+F618+G618+H618+I618+K618+M618+O618+Q618+S618+U618+W618+X618+Y618</f>
        <v>14060314</v>
      </c>
      <c r="D618" s="1">
        <v>0</v>
      </c>
      <c r="E618" s="1">
        <v>0</v>
      </c>
      <c r="F618" s="1">
        <v>0</v>
      </c>
      <c r="G618" s="1">
        <v>0</v>
      </c>
      <c r="H618" s="1">
        <v>0</v>
      </c>
      <c r="I618" s="1">
        <v>0</v>
      </c>
      <c r="J618" s="74">
        <v>0</v>
      </c>
      <c r="K618" s="1">
        <v>0</v>
      </c>
      <c r="L618" s="1">
        <v>0</v>
      </c>
      <c r="M618" s="1">
        <v>0</v>
      </c>
      <c r="N618" s="1">
        <v>0</v>
      </c>
      <c r="O618" s="1">
        <v>0</v>
      </c>
      <c r="P618" s="1">
        <v>0</v>
      </c>
      <c r="Q618" s="1">
        <v>0</v>
      </c>
      <c r="R618" s="1">
        <v>0</v>
      </c>
      <c r="S618" s="1">
        <v>0</v>
      </c>
      <c r="T618" s="1">
        <v>0</v>
      </c>
      <c r="U618" s="1">
        <v>0</v>
      </c>
      <c r="V618" s="1">
        <v>1024.5</v>
      </c>
      <c r="W618" s="1">
        <f>'Форма 4'!F2581</f>
        <v>14060314</v>
      </c>
      <c r="X618" s="1">
        <v>0</v>
      </c>
      <c r="Y618" s="1">
        <v>0</v>
      </c>
    </row>
    <row r="619" spans="1:25" s="4" customFormat="1" ht="15" outlineLevel="2" x14ac:dyDescent="0.25">
      <c r="A619" s="39">
        <f>A618+1</f>
        <v>39</v>
      </c>
      <c r="B619" s="97" t="s">
        <v>775</v>
      </c>
      <c r="C619" s="1">
        <f t="shared" ref="C619:C634" si="87">D619+E619+F619+G619+H619+I619+K619+M619+O619+Q619+S619+U619+W619+X619+Y619</f>
        <v>10558171.199999999</v>
      </c>
      <c r="D619" s="1">
        <v>0</v>
      </c>
      <c r="E619" s="1">
        <v>0</v>
      </c>
      <c r="F619" s="1">
        <v>0</v>
      </c>
      <c r="G619" s="1">
        <v>0</v>
      </c>
      <c r="H619" s="1">
        <v>0</v>
      </c>
      <c r="I619" s="1">
        <v>0</v>
      </c>
      <c r="J619" s="74">
        <v>0</v>
      </c>
      <c r="K619" s="1">
        <v>0</v>
      </c>
      <c r="L619" s="1">
        <v>1244.4000000000001</v>
      </c>
      <c r="M619" s="1">
        <f>'Форма 4'!F2586</f>
        <v>10558171.199999999</v>
      </c>
      <c r="N619" s="1">
        <v>0</v>
      </c>
      <c r="O619" s="1">
        <v>0</v>
      </c>
      <c r="P619" s="1">
        <v>0</v>
      </c>
      <c r="Q619" s="1">
        <v>0</v>
      </c>
      <c r="R619" s="1">
        <v>0</v>
      </c>
      <c r="S619" s="1">
        <v>0</v>
      </c>
      <c r="T619" s="1">
        <v>0</v>
      </c>
      <c r="U619" s="1">
        <v>0</v>
      </c>
      <c r="V619" s="1">
        <v>0</v>
      </c>
      <c r="W619" s="1">
        <v>0</v>
      </c>
      <c r="X619" s="1">
        <v>0</v>
      </c>
      <c r="Y619" s="1">
        <v>0</v>
      </c>
    </row>
    <row r="620" spans="1:25" s="4" customFormat="1" ht="15" outlineLevel="2" x14ac:dyDescent="0.25">
      <c r="A620" s="39">
        <f t="shared" ref="A620:A639" si="88">A619+1</f>
        <v>40</v>
      </c>
      <c r="B620" s="97" t="s">
        <v>776</v>
      </c>
      <c r="C620" s="1">
        <f t="shared" si="87"/>
        <v>1779418.8</v>
      </c>
      <c r="D620" s="1">
        <v>0</v>
      </c>
      <c r="E620" s="1">
        <v>0</v>
      </c>
      <c r="F620" s="1">
        <v>0</v>
      </c>
      <c r="G620" s="1">
        <v>0</v>
      </c>
      <c r="H620" s="1">
        <v>0</v>
      </c>
      <c r="I620" s="1">
        <v>0</v>
      </c>
      <c r="J620" s="74">
        <v>0</v>
      </c>
      <c r="K620" s="1">
        <v>0</v>
      </c>
      <c r="L620" s="1">
        <v>89.13</v>
      </c>
      <c r="M620" s="1">
        <f>'Форма 4'!F2591</f>
        <v>1779418.8</v>
      </c>
      <c r="N620" s="1">
        <v>0</v>
      </c>
      <c r="O620" s="1">
        <v>0</v>
      </c>
      <c r="P620" s="1">
        <v>0</v>
      </c>
      <c r="Q620" s="1">
        <v>0</v>
      </c>
      <c r="R620" s="1">
        <v>0</v>
      </c>
      <c r="S620" s="1">
        <v>0</v>
      </c>
      <c r="T620" s="1">
        <v>0</v>
      </c>
      <c r="U620" s="1">
        <v>0</v>
      </c>
      <c r="V620" s="1">
        <v>0</v>
      </c>
      <c r="W620" s="1">
        <v>0</v>
      </c>
      <c r="X620" s="1">
        <v>0</v>
      </c>
      <c r="Y620" s="1">
        <v>0</v>
      </c>
    </row>
    <row r="621" spans="1:25" s="4" customFormat="1" ht="15" outlineLevel="2" x14ac:dyDescent="0.25">
      <c r="A621" s="39">
        <f t="shared" si="88"/>
        <v>41</v>
      </c>
      <c r="B621" s="97" t="s">
        <v>777</v>
      </c>
      <c r="C621" s="1">
        <f t="shared" si="87"/>
        <v>11812975.199999999</v>
      </c>
      <c r="D621" s="1">
        <v>0</v>
      </c>
      <c r="E621" s="1">
        <f>'Форма 4'!F2596</f>
        <v>11812975.199999999</v>
      </c>
      <c r="F621" s="1">
        <v>0</v>
      </c>
      <c r="G621" s="1">
        <v>0</v>
      </c>
      <c r="H621" s="1">
        <v>0</v>
      </c>
      <c r="I621" s="1">
        <v>0</v>
      </c>
      <c r="J621" s="74">
        <v>0</v>
      </c>
      <c r="K621" s="1">
        <v>0</v>
      </c>
      <c r="L621" s="1">
        <v>0</v>
      </c>
      <c r="M621" s="1">
        <v>0</v>
      </c>
      <c r="N621" s="1">
        <v>0</v>
      </c>
      <c r="O621" s="1">
        <v>0</v>
      </c>
      <c r="P621" s="1">
        <v>0</v>
      </c>
      <c r="Q621" s="1">
        <v>0</v>
      </c>
      <c r="R621" s="1">
        <v>0</v>
      </c>
      <c r="S621" s="1">
        <v>0</v>
      </c>
      <c r="T621" s="1">
        <v>0</v>
      </c>
      <c r="U621" s="1">
        <v>0</v>
      </c>
      <c r="V621" s="1">
        <v>0</v>
      </c>
      <c r="W621" s="1">
        <v>0</v>
      </c>
      <c r="X621" s="1">
        <v>0</v>
      </c>
      <c r="Y621" s="1">
        <v>0</v>
      </c>
    </row>
    <row r="622" spans="1:25" s="4" customFormat="1" ht="15" outlineLevel="2" x14ac:dyDescent="0.25">
      <c r="A622" s="39">
        <f t="shared" si="88"/>
        <v>42</v>
      </c>
      <c r="B622" s="97" t="s">
        <v>778</v>
      </c>
      <c r="C622" s="1">
        <f t="shared" si="87"/>
        <v>2634277.7999999998</v>
      </c>
      <c r="D622" s="1">
        <f>'Форма 4'!F2601</f>
        <v>2634277.7999999998</v>
      </c>
      <c r="E622" s="1">
        <v>0</v>
      </c>
      <c r="F622" s="1">
        <v>0</v>
      </c>
      <c r="G622" s="1">
        <v>0</v>
      </c>
      <c r="H622" s="1">
        <v>0</v>
      </c>
      <c r="I622" s="1">
        <v>0</v>
      </c>
      <c r="J622" s="74">
        <v>0</v>
      </c>
      <c r="K622" s="1">
        <v>0</v>
      </c>
      <c r="L622" s="1">
        <v>0</v>
      </c>
      <c r="M622" s="1">
        <v>0</v>
      </c>
      <c r="N622" s="1">
        <v>0</v>
      </c>
      <c r="O622" s="1">
        <v>0</v>
      </c>
      <c r="P622" s="1">
        <v>0</v>
      </c>
      <c r="Q622" s="1">
        <v>0</v>
      </c>
      <c r="R622" s="1">
        <v>0</v>
      </c>
      <c r="S622" s="1">
        <v>0</v>
      </c>
      <c r="T622" s="1">
        <v>0</v>
      </c>
      <c r="U622" s="1">
        <v>0</v>
      </c>
      <c r="V622" s="1">
        <v>0</v>
      </c>
      <c r="W622" s="1">
        <v>0</v>
      </c>
      <c r="X622" s="1">
        <v>0</v>
      </c>
      <c r="Y622" s="1">
        <v>0</v>
      </c>
    </row>
    <row r="623" spans="1:25" s="4" customFormat="1" ht="15" outlineLevel="2" x14ac:dyDescent="0.25">
      <c r="A623" s="39">
        <f t="shared" si="88"/>
        <v>43</v>
      </c>
      <c r="B623" s="97" t="s">
        <v>779</v>
      </c>
      <c r="C623" s="1">
        <f t="shared" si="87"/>
        <v>4141903.2</v>
      </c>
      <c r="D623" s="1">
        <v>0</v>
      </c>
      <c r="E623" s="1">
        <v>0</v>
      </c>
      <c r="F623" s="1">
        <v>0</v>
      </c>
      <c r="G623" s="1">
        <v>0</v>
      </c>
      <c r="H623" s="1">
        <v>0</v>
      </c>
      <c r="I623" s="1">
        <v>0</v>
      </c>
      <c r="J623" s="74">
        <v>0</v>
      </c>
      <c r="K623" s="1">
        <v>0</v>
      </c>
      <c r="L623" s="1">
        <v>362.6</v>
      </c>
      <c r="M623" s="1">
        <f>'Форма 4'!F2606</f>
        <v>4141903.2</v>
      </c>
      <c r="N623" s="1">
        <v>0</v>
      </c>
      <c r="O623" s="1">
        <v>0</v>
      </c>
      <c r="P623" s="1">
        <v>0</v>
      </c>
      <c r="Q623" s="1">
        <v>0</v>
      </c>
      <c r="R623" s="1">
        <v>0</v>
      </c>
      <c r="S623" s="1">
        <v>0</v>
      </c>
      <c r="T623" s="1">
        <v>0</v>
      </c>
      <c r="U623" s="1">
        <v>0</v>
      </c>
      <c r="V623" s="1">
        <v>0</v>
      </c>
      <c r="W623" s="1">
        <v>0</v>
      </c>
      <c r="X623" s="1">
        <v>0</v>
      </c>
      <c r="Y623" s="1">
        <v>0</v>
      </c>
    </row>
    <row r="624" spans="1:25" s="4" customFormat="1" ht="15" outlineLevel="2" x14ac:dyDescent="0.25">
      <c r="A624" s="39">
        <f t="shared" si="88"/>
        <v>44</v>
      </c>
      <c r="B624" s="97" t="s">
        <v>780</v>
      </c>
      <c r="C624" s="1">
        <f t="shared" si="87"/>
        <v>12819538</v>
      </c>
      <c r="D624" s="1">
        <v>0</v>
      </c>
      <c r="E624" s="1">
        <v>0</v>
      </c>
      <c r="F624" s="1">
        <v>0</v>
      </c>
      <c r="G624" s="1">
        <v>0</v>
      </c>
      <c r="H624" s="1">
        <v>0</v>
      </c>
      <c r="I624" s="1">
        <v>0</v>
      </c>
      <c r="J624" s="74">
        <v>0</v>
      </c>
      <c r="K624" s="1">
        <v>0</v>
      </c>
      <c r="L624" s="1">
        <v>0</v>
      </c>
      <c r="M624" s="1">
        <v>0</v>
      </c>
      <c r="N624" s="1">
        <v>0</v>
      </c>
      <c r="O624" s="1">
        <v>0</v>
      </c>
      <c r="P624" s="1">
        <v>0</v>
      </c>
      <c r="Q624" s="1">
        <v>0</v>
      </c>
      <c r="R624" s="1">
        <v>0</v>
      </c>
      <c r="S624" s="1">
        <v>0</v>
      </c>
      <c r="T624" s="1">
        <v>0</v>
      </c>
      <c r="U624" s="1">
        <v>0</v>
      </c>
      <c r="V624" s="1">
        <v>991.7</v>
      </c>
      <c r="W624" s="1">
        <f>'Форма 4'!F2611</f>
        <v>12819538</v>
      </c>
      <c r="X624" s="1">
        <v>0</v>
      </c>
      <c r="Y624" s="1">
        <v>0</v>
      </c>
    </row>
    <row r="625" spans="1:25" s="4" customFormat="1" ht="15" outlineLevel="2" x14ac:dyDescent="0.25">
      <c r="A625" s="39">
        <f t="shared" si="88"/>
        <v>45</v>
      </c>
      <c r="B625" s="97" t="s">
        <v>781</v>
      </c>
      <c r="C625" s="1">
        <f t="shared" si="87"/>
        <v>8893497.8000000007</v>
      </c>
      <c r="D625" s="1">
        <v>0</v>
      </c>
      <c r="E625" s="1">
        <v>0</v>
      </c>
      <c r="F625" s="1">
        <v>0</v>
      </c>
      <c r="G625" s="1">
        <v>0</v>
      </c>
      <c r="H625" s="1">
        <v>0</v>
      </c>
      <c r="I625" s="1">
        <v>0</v>
      </c>
      <c r="J625" s="74">
        <v>0</v>
      </c>
      <c r="K625" s="1">
        <v>0</v>
      </c>
      <c r="L625" s="1">
        <v>0</v>
      </c>
      <c r="M625" s="1">
        <v>0</v>
      </c>
      <c r="N625" s="1">
        <v>0</v>
      </c>
      <c r="O625" s="1">
        <v>0</v>
      </c>
      <c r="P625" s="1">
        <v>0</v>
      </c>
      <c r="Q625" s="1">
        <v>0</v>
      </c>
      <c r="R625" s="1">
        <v>0</v>
      </c>
      <c r="S625" s="1">
        <v>0</v>
      </c>
      <c r="T625" s="1">
        <v>0</v>
      </c>
      <c r="U625" s="1">
        <v>0</v>
      </c>
      <c r="V625" s="1">
        <v>679.9</v>
      </c>
      <c r="W625" s="1">
        <f>'Форма 4'!F2616</f>
        <v>8893497.8000000007</v>
      </c>
      <c r="X625" s="1">
        <v>0</v>
      </c>
      <c r="Y625" s="1">
        <v>0</v>
      </c>
    </row>
    <row r="626" spans="1:25" s="4" customFormat="1" ht="15" outlineLevel="2" x14ac:dyDescent="0.25">
      <c r="A626" s="39">
        <f t="shared" si="88"/>
        <v>46</v>
      </c>
      <c r="B626" s="97" t="s">
        <v>782</v>
      </c>
      <c r="C626" s="1">
        <f t="shared" si="87"/>
        <v>11862037.199999999</v>
      </c>
      <c r="D626" s="1">
        <v>0</v>
      </c>
      <c r="E626" s="1">
        <f>'Форма 4'!F2621</f>
        <v>11862037.199999999</v>
      </c>
      <c r="F626" s="1">
        <v>0</v>
      </c>
      <c r="G626" s="1">
        <v>0</v>
      </c>
      <c r="H626" s="1">
        <v>0</v>
      </c>
      <c r="I626" s="1">
        <v>0</v>
      </c>
      <c r="J626" s="74">
        <v>0</v>
      </c>
      <c r="K626" s="1">
        <v>0</v>
      </c>
      <c r="L626" s="1">
        <v>0</v>
      </c>
      <c r="M626" s="1">
        <v>0</v>
      </c>
      <c r="N626" s="1">
        <v>0</v>
      </c>
      <c r="O626" s="1">
        <v>0</v>
      </c>
      <c r="P626" s="1">
        <v>0</v>
      </c>
      <c r="Q626" s="1">
        <v>0</v>
      </c>
      <c r="R626" s="1">
        <v>0</v>
      </c>
      <c r="S626" s="1">
        <v>0</v>
      </c>
      <c r="T626" s="1">
        <v>0</v>
      </c>
      <c r="U626" s="1">
        <v>0</v>
      </c>
      <c r="V626" s="1">
        <v>0</v>
      </c>
      <c r="W626" s="1">
        <v>0</v>
      </c>
      <c r="X626" s="1">
        <v>0</v>
      </c>
      <c r="Y626" s="1">
        <v>0</v>
      </c>
    </row>
    <row r="627" spans="1:25" s="4" customFormat="1" ht="15" outlineLevel="2" x14ac:dyDescent="0.25">
      <c r="A627" s="39">
        <f t="shared" si="88"/>
        <v>47</v>
      </c>
      <c r="B627" s="97" t="s">
        <v>783</v>
      </c>
      <c r="C627" s="1">
        <f t="shared" si="87"/>
        <v>17007338.399999999</v>
      </c>
      <c r="D627" s="1">
        <v>0</v>
      </c>
      <c r="E627" s="1">
        <v>0</v>
      </c>
      <c r="F627" s="1">
        <v>0</v>
      </c>
      <c r="G627" s="1">
        <v>0</v>
      </c>
      <c r="H627" s="1">
        <v>0</v>
      </c>
      <c r="I627" s="1">
        <v>0</v>
      </c>
      <c r="J627" s="74">
        <v>0</v>
      </c>
      <c r="K627" s="1">
        <v>0</v>
      </c>
      <c r="L627" s="1">
        <v>0</v>
      </c>
      <c r="M627" s="1">
        <v>0</v>
      </c>
      <c r="N627" s="1">
        <v>0</v>
      </c>
      <c r="O627" s="1">
        <v>0</v>
      </c>
      <c r="P627" s="1">
        <v>0</v>
      </c>
      <c r="Q627" s="1">
        <v>0</v>
      </c>
      <c r="R627" s="1">
        <v>0</v>
      </c>
      <c r="S627" s="1">
        <v>0</v>
      </c>
      <c r="T627" s="1">
        <v>0</v>
      </c>
      <c r="U627" s="1">
        <v>0</v>
      </c>
      <c r="V627" s="1">
        <v>1194.5999999999999</v>
      </c>
      <c r="W627" s="1">
        <f>'Форма 4'!F2626</f>
        <v>17007338.399999999</v>
      </c>
      <c r="X627" s="1">
        <v>0</v>
      </c>
      <c r="Y627" s="1">
        <v>0</v>
      </c>
    </row>
    <row r="628" spans="1:25" s="4" customFormat="1" ht="15" outlineLevel="2" x14ac:dyDescent="0.25">
      <c r="A628" s="39">
        <f t="shared" si="88"/>
        <v>48</v>
      </c>
      <c r="B628" s="97" t="s">
        <v>784</v>
      </c>
      <c r="C628" s="1">
        <f t="shared" si="87"/>
        <v>9649028.8000000007</v>
      </c>
      <c r="D628" s="1">
        <v>0</v>
      </c>
      <c r="E628" s="1">
        <v>0</v>
      </c>
      <c r="F628" s="1">
        <v>0</v>
      </c>
      <c r="G628" s="1">
        <v>0</v>
      </c>
      <c r="H628" s="1">
        <v>0</v>
      </c>
      <c r="I628" s="1">
        <v>0</v>
      </c>
      <c r="J628" s="74">
        <v>0</v>
      </c>
      <c r="K628" s="1">
        <v>0</v>
      </c>
      <c r="L628" s="1">
        <v>0</v>
      </c>
      <c r="M628" s="1">
        <v>0</v>
      </c>
      <c r="N628" s="1">
        <v>0</v>
      </c>
      <c r="O628" s="1">
        <v>0</v>
      </c>
      <c r="P628" s="1">
        <v>0</v>
      </c>
      <c r="Q628" s="1">
        <v>0</v>
      </c>
      <c r="R628" s="1">
        <v>0</v>
      </c>
      <c r="S628" s="1">
        <v>0</v>
      </c>
      <c r="T628" s="1">
        <v>0</v>
      </c>
      <c r="U628" s="1">
        <v>0</v>
      </c>
      <c r="V628" s="1">
        <v>674.7</v>
      </c>
      <c r="W628" s="1">
        <f>'Форма 4'!F2631</f>
        <v>9649028.8000000007</v>
      </c>
      <c r="X628" s="1">
        <v>0</v>
      </c>
      <c r="Y628" s="1">
        <v>0</v>
      </c>
    </row>
    <row r="629" spans="1:25" s="4" customFormat="1" ht="15" outlineLevel="2" x14ac:dyDescent="0.25">
      <c r="A629" s="39">
        <f t="shared" si="88"/>
        <v>49</v>
      </c>
      <c r="B629" s="97" t="s">
        <v>785</v>
      </c>
      <c r="C629" s="1">
        <f t="shared" si="87"/>
        <v>8712664.1999999993</v>
      </c>
      <c r="D629" s="1">
        <v>0</v>
      </c>
      <c r="E629" s="1">
        <v>0</v>
      </c>
      <c r="F629" s="1">
        <v>0</v>
      </c>
      <c r="G629" s="1">
        <v>0</v>
      </c>
      <c r="H629" s="1">
        <v>0</v>
      </c>
      <c r="I629" s="1">
        <v>0</v>
      </c>
      <c r="J629" s="74">
        <v>0</v>
      </c>
      <c r="K629" s="1">
        <v>0</v>
      </c>
      <c r="L629" s="1">
        <v>709.2</v>
      </c>
      <c r="M629" s="1">
        <f>'Форма 4'!F2636</f>
        <v>8712664.1999999993</v>
      </c>
      <c r="N629" s="1">
        <v>0</v>
      </c>
      <c r="O629" s="1">
        <v>0</v>
      </c>
      <c r="P629" s="1">
        <v>0</v>
      </c>
      <c r="Q629" s="1">
        <v>0</v>
      </c>
      <c r="R629" s="1">
        <v>0</v>
      </c>
      <c r="S629" s="1">
        <v>0</v>
      </c>
      <c r="T629" s="1">
        <v>0</v>
      </c>
      <c r="U629" s="1">
        <v>0</v>
      </c>
      <c r="V629" s="1">
        <v>0</v>
      </c>
      <c r="W629" s="1">
        <v>0</v>
      </c>
      <c r="X629" s="1">
        <v>0</v>
      </c>
      <c r="Y629" s="1">
        <v>0</v>
      </c>
    </row>
    <row r="630" spans="1:25" s="4" customFormat="1" ht="15" outlineLevel="2" x14ac:dyDescent="0.25">
      <c r="A630" s="39">
        <f t="shared" si="88"/>
        <v>50</v>
      </c>
      <c r="B630" s="97" t="s">
        <v>786</v>
      </c>
      <c r="C630" s="1">
        <f t="shared" si="87"/>
        <v>12904364.4</v>
      </c>
      <c r="D630" s="1">
        <v>0</v>
      </c>
      <c r="E630" s="1">
        <v>0</v>
      </c>
      <c r="F630" s="1">
        <v>0</v>
      </c>
      <c r="G630" s="1">
        <v>0</v>
      </c>
      <c r="H630" s="1">
        <v>0</v>
      </c>
      <c r="I630" s="1">
        <v>0</v>
      </c>
      <c r="J630" s="74">
        <v>0</v>
      </c>
      <c r="K630" s="1">
        <v>0</v>
      </c>
      <c r="L630" s="1">
        <v>1194.5999999999999</v>
      </c>
      <c r="M630" s="1">
        <f>'Форма 4'!F2641</f>
        <v>12904364.4</v>
      </c>
      <c r="N630" s="1">
        <v>0</v>
      </c>
      <c r="O630" s="1">
        <v>0</v>
      </c>
      <c r="P630" s="1">
        <v>0</v>
      </c>
      <c r="Q630" s="1">
        <v>0</v>
      </c>
      <c r="R630" s="1">
        <v>0</v>
      </c>
      <c r="S630" s="1">
        <v>0</v>
      </c>
      <c r="T630" s="1">
        <v>0</v>
      </c>
      <c r="U630" s="1">
        <v>0</v>
      </c>
      <c r="V630" s="1">
        <v>0</v>
      </c>
      <c r="W630" s="1">
        <v>0</v>
      </c>
      <c r="X630" s="1">
        <v>0</v>
      </c>
      <c r="Y630" s="1">
        <v>0</v>
      </c>
    </row>
    <row r="631" spans="1:25" s="4" customFormat="1" ht="15" outlineLevel="2" x14ac:dyDescent="0.25">
      <c r="A631" s="39">
        <f t="shared" si="88"/>
        <v>51</v>
      </c>
      <c r="B631" s="97" t="s">
        <v>787</v>
      </c>
      <c r="C631" s="1">
        <f t="shared" si="87"/>
        <v>5994961</v>
      </c>
      <c r="D631" s="1">
        <v>0</v>
      </c>
      <c r="E631" s="1">
        <v>0</v>
      </c>
      <c r="F631" s="1">
        <v>0</v>
      </c>
      <c r="G631" s="1">
        <v>0</v>
      </c>
      <c r="H631" s="1">
        <v>0</v>
      </c>
      <c r="I631" s="1">
        <v>0</v>
      </c>
      <c r="J631" s="74">
        <v>0</v>
      </c>
      <c r="K631" s="1">
        <v>0</v>
      </c>
      <c r="L631" s="1">
        <v>0</v>
      </c>
      <c r="M631" s="1">
        <v>0</v>
      </c>
      <c r="N631" s="1">
        <v>0</v>
      </c>
      <c r="O631" s="1">
        <v>0</v>
      </c>
      <c r="P631" s="1">
        <v>1338</v>
      </c>
      <c r="Q631" s="1">
        <f>'Форма 4'!F2651+'Форма 4'!F2652+'Форма 4'!F2653+'Форма 4'!F2654</f>
        <v>3298130.5</v>
      </c>
      <c r="R631" s="1">
        <v>121</v>
      </c>
      <c r="S631" s="1">
        <f>'Форма 4'!F2647+'Форма 4'!F2648+'Форма 4'!F2649+'Форма 4'!F2650</f>
        <v>2696830.5</v>
      </c>
      <c r="T631" s="1">
        <v>0</v>
      </c>
      <c r="U631" s="1">
        <v>0</v>
      </c>
      <c r="V631" s="1">
        <v>0</v>
      </c>
      <c r="W631" s="1">
        <v>0</v>
      </c>
      <c r="X631" s="1">
        <v>0</v>
      </c>
      <c r="Y631" s="1">
        <v>0</v>
      </c>
    </row>
    <row r="632" spans="1:25" s="4" customFormat="1" ht="15" outlineLevel="2" x14ac:dyDescent="0.25">
      <c r="A632" s="39">
        <f t="shared" si="88"/>
        <v>52</v>
      </c>
      <c r="B632" s="97" t="s">
        <v>788</v>
      </c>
      <c r="C632" s="1">
        <f t="shared" si="87"/>
        <v>14129608.800000001</v>
      </c>
      <c r="D632" s="1">
        <v>0</v>
      </c>
      <c r="E632" s="1">
        <v>0</v>
      </c>
      <c r="F632" s="1">
        <v>0</v>
      </c>
      <c r="G632" s="1">
        <v>0</v>
      </c>
      <c r="H632" s="1">
        <v>0</v>
      </c>
      <c r="I632" s="1">
        <v>0</v>
      </c>
      <c r="J632" s="74">
        <v>0</v>
      </c>
      <c r="K632" s="1">
        <v>0</v>
      </c>
      <c r="L632" s="1">
        <v>0</v>
      </c>
      <c r="M632" s="1">
        <v>0</v>
      </c>
      <c r="N632" s="1">
        <v>0</v>
      </c>
      <c r="O632" s="1">
        <v>0</v>
      </c>
      <c r="P632" s="1">
        <v>0</v>
      </c>
      <c r="Q632" s="1">
        <v>0</v>
      </c>
      <c r="R632" s="1">
        <v>0</v>
      </c>
      <c r="S632" s="1">
        <v>0</v>
      </c>
      <c r="T632" s="1">
        <v>0</v>
      </c>
      <c r="U632" s="1">
        <v>0</v>
      </c>
      <c r="V632" s="1">
        <v>1004.6</v>
      </c>
      <c r="W632" s="1">
        <f>'Форма 4'!F2655</f>
        <v>14129608.800000001</v>
      </c>
      <c r="X632" s="1">
        <v>0</v>
      </c>
      <c r="Y632" s="1">
        <v>0</v>
      </c>
    </row>
    <row r="633" spans="1:25" s="4" customFormat="1" ht="15" outlineLevel="2" x14ac:dyDescent="0.25">
      <c r="A633" s="39">
        <f t="shared" si="88"/>
        <v>53</v>
      </c>
      <c r="B633" s="97" t="s">
        <v>789</v>
      </c>
      <c r="C633" s="1">
        <f t="shared" si="87"/>
        <v>8508385.5999999996</v>
      </c>
      <c r="D633" s="1">
        <v>0</v>
      </c>
      <c r="E633" s="1">
        <v>0</v>
      </c>
      <c r="F633" s="1">
        <v>0</v>
      </c>
      <c r="G633" s="1">
        <v>0</v>
      </c>
      <c r="H633" s="1">
        <v>0</v>
      </c>
      <c r="I633" s="1">
        <v>0</v>
      </c>
      <c r="J633" s="74">
        <v>0</v>
      </c>
      <c r="K633" s="1">
        <v>0</v>
      </c>
      <c r="L633" s="1">
        <v>0</v>
      </c>
      <c r="M633" s="1">
        <v>0</v>
      </c>
      <c r="N633" s="1">
        <v>0</v>
      </c>
      <c r="O633" s="1">
        <v>0</v>
      </c>
      <c r="P633" s="1">
        <v>0</v>
      </c>
      <c r="Q633" s="1">
        <v>0</v>
      </c>
      <c r="R633" s="1">
        <v>0</v>
      </c>
      <c r="S633" s="1">
        <v>0</v>
      </c>
      <c r="T633" s="1">
        <v>0</v>
      </c>
      <c r="U633" s="1">
        <v>0</v>
      </c>
      <c r="V633" s="1">
        <v>677.2</v>
      </c>
      <c r="W633" s="1">
        <f>'Форма 4'!F2660</f>
        <v>8508385.5999999996</v>
      </c>
      <c r="X633" s="1">
        <v>0</v>
      </c>
      <c r="Y633" s="1">
        <v>0</v>
      </c>
    </row>
    <row r="634" spans="1:25" s="4" customFormat="1" ht="15" outlineLevel="2" x14ac:dyDescent="0.25">
      <c r="A634" s="39">
        <f t="shared" si="88"/>
        <v>54</v>
      </c>
      <c r="B634" s="97" t="s">
        <v>790</v>
      </c>
      <c r="C634" s="1">
        <f t="shared" si="87"/>
        <v>2392632</v>
      </c>
      <c r="D634" s="1">
        <f>'Форма 4'!F2665</f>
        <v>2392632</v>
      </c>
      <c r="E634" s="1">
        <v>0</v>
      </c>
      <c r="F634" s="1">
        <v>0</v>
      </c>
      <c r="G634" s="1">
        <v>0</v>
      </c>
      <c r="H634" s="1">
        <v>0</v>
      </c>
      <c r="I634" s="1">
        <v>0</v>
      </c>
      <c r="J634" s="74">
        <v>0</v>
      </c>
      <c r="K634" s="1">
        <v>0</v>
      </c>
      <c r="L634" s="1">
        <v>0</v>
      </c>
      <c r="M634" s="1">
        <v>0</v>
      </c>
      <c r="N634" s="1">
        <v>0</v>
      </c>
      <c r="O634" s="1">
        <v>0</v>
      </c>
      <c r="P634" s="1">
        <v>0</v>
      </c>
      <c r="Q634" s="1">
        <v>0</v>
      </c>
      <c r="R634" s="1">
        <v>0</v>
      </c>
      <c r="S634" s="1">
        <v>0</v>
      </c>
      <c r="T634" s="1">
        <v>0</v>
      </c>
      <c r="U634" s="1">
        <v>0</v>
      </c>
      <c r="V634" s="1">
        <v>0</v>
      </c>
      <c r="W634" s="1">
        <v>0</v>
      </c>
      <c r="X634" s="1">
        <v>0</v>
      </c>
      <c r="Y634" s="1">
        <v>0</v>
      </c>
    </row>
    <row r="635" spans="1:25" s="4" customFormat="1" ht="15" outlineLevel="2" x14ac:dyDescent="0.25">
      <c r="A635" s="39">
        <f t="shared" si="88"/>
        <v>55</v>
      </c>
      <c r="B635" s="97" t="s">
        <v>791</v>
      </c>
      <c r="C635" s="1">
        <f>D635+E635+F635+G635+H635+I635+K635+M635+O635+Q635+S635+U635+W635+X635+Y635</f>
        <v>2464611.6</v>
      </c>
      <c r="D635" s="1">
        <f>'Форма 4'!F2670</f>
        <v>2464611.6</v>
      </c>
      <c r="E635" s="1">
        <v>0</v>
      </c>
      <c r="F635" s="1">
        <v>0</v>
      </c>
      <c r="G635" s="1">
        <v>0</v>
      </c>
      <c r="H635" s="1">
        <v>0</v>
      </c>
      <c r="I635" s="1">
        <v>0</v>
      </c>
      <c r="J635" s="74">
        <v>0</v>
      </c>
      <c r="K635" s="1">
        <v>0</v>
      </c>
      <c r="L635" s="1">
        <v>0</v>
      </c>
      <c r="M635" s="1">
        <v>0</v>
      </c>
      <c r="N635" s="1">
        <v>0</v>
      </c>
      <c r="O635" s="1">
        <v>0</v>
      </c>
      <c r="P635" s="1">
        <v>0</v>
      </c>
      <c r="Q635" s="1">
        <v>0</v>
      </c>
      <c r="R635" s="1">
        <v>0</v>
      </c>
      <c r="S635" s="1">
        <v>0</v>
      </c>
      <c r="T635" s="1">
        <v>0</v>
      </c>
      <c r="U635" s="1">
        <v>0</v>
      </c>
      <c r="V635" s="1">
        <v>0</v>
      </c>
      <c r="W635" s="1">
        <v>0</v>
      </c>
      <c r="X635" s="1">
        <v>0</v>
      </c>
      <c r="Y635" s="1">
        <v>0</v>
      </c>
    </row>
    <row r="636" spans="1:25" s="4" customFormat="1" ht="15" outlineLevel="2" x14ac:dyDescent="0.25">
      <c r="A636" s="39">
        <f t="shared" si="88"/>
        <v>56</v>
      </c>
      <c r="B636" s="97" t="s">
        <v>792</v>
      </c>
      <c r="C636" s="1">
        <f>D636+E636+F636+G636+H636+I636+K636+M636+O636+Q636+S636+U636+W636+X636+Y636</f>
        <v>1680736.2</v>
      </c>
      <c r="D636" s="1">
        <f>'Форма 4'!F2675</f>
        <v>1680736.2</v>
      </c>
      <c r="E636" s="1">
        <v>0</v>
      </c>
      <c r="F636" s="1">
        <v>0</v>
      </c>
      <c r="G636" s="1">
        <v>0</v>
      </c>
      <c r="H636" s="1">
        <v>0</v>
      </c>
      <c r="I636" s="1">
        <v>0</v>
      </c>
      <c r="J636" s="74">
        <v>0</v>
      </c>
      <c r="K636" s="1">
        <v>0</v>
      </c>
      <c r="L636" s="1">
        <v>0</v>
      </c>
      <c r="M636" s="1">
        <v>0</v>
      </c>
      <c r="N636" s="1">
        <v>0</v>
      </c>
      <c r="O636" s="1">
        <v>0</v>
      </c>
      <c r="P636" s="1">
        <v>0</v>
      </c>
      <c r="Q636" s="1">
        <v>0</v>
      </c>
      <c r="R636" s="1">
        <v>0</v>
      </c>
      <c r="S636" s="1">
        <v>0</v>
      </c>
      <c r="T636" s="1">
        <v>0</v>
      </c>
      <c r="U636" s="1">
        <v>0</v>
      </c>
      <c r="V636" s="1">
        <v>0</v>
      </c>
      <c r="W636" s="1">
        <v>0</v>
      </c>
      <c r="X636" s="1">
        <v>0</v>
      </c>
      <c r="Y636" s="1">
        <v>0</v>
      </c>
    </row>
    <row r="637" spans="1:25" s="4" customFormat="1" ht="15" outlineLevel="2" x14ac:dyDescent="0.25">
      <c r="A637" s="39">
        <f t="shared" si="88"/>
        <v>57</v>
      </c>
      <c r="B637" s="97" t="s">
        <v>793</v>
      </c>
      <c r="C637" s="1">
        <f>D637+E637+F637+G637+H637+I637+K637+M637+O637+Q637+S637+U637+W637+X637+Y637</f>
        <v>15585888</v>
      </c>
      <c r="D637" s="1">
        <v>0</v>
      </c>
      <c r="E637" s="1">
        <v>0</v>
      </c>
      <c r="F637" s="1">
        <v>0</v>
      </c>
      <c r="G637" s="1">
        <v>0</v>
      </c>
      <c r="H637" s="1">
        <v>0</v>
      </c>
      <c r="I637" s="1">
        <v>0</v>
      </c>
      <c r="J637" s="74">
        <v>0</v>
      </c>
      <c r="K637" s="1">
        <v>0</v>
      </c>
      <c r="L637" s="1">
        <v>0</v>
      </c>
      <c r="M637" s="1">
        <v>0</v>
      </c>
      <c r="N637" s="1">
        <v>0</v>
      </c>
      <c r="O637" s="1">
        <v>0</v>
      </c>
      <c r="P637" s="1">
        <v>0</v>
      </c>
      <c r="Q637" s="1">
        <v>0</v>
      </c>
      <c r="R637" s="1">
        <v>0</v>
      </c>
      <c r="S637" s="1">
        <v>0</v>
      </c>
      <c r="T637" s="1">
        <v>0</v>
      </c>
      <c r="U637" s="1">
        <v>0</v>
      </c>
      <c r="V637" s="1">
        <v>1115</v>
      </c>
      <c r="W637" s="1">
        <f>'Форма 4'!F2680</f>
        <v>15585888</v>
      </c>
      <c r="X637" s="1">
        <v>0</v>
      </c>
      <c r="Y637" s="1">
        <v>0</v>
      </c>
    </row>
    <row r="638" spans="1:25" s="4" customFormat="1" ht="15" outlineLevel="2" x14ac:dyDescent="0.25">
      <c r="A638" s="39">
        <f t="shared" si="88"/>
        <v>58</v>
      </c>
      <c r="B638" s="97" t="s">
        <v>794</v>
      </c>
      <c r="C638" s="1">
        <f>D638+E638+F638+G638+H638+I638+K638+M638+O638+Q638+S638+U638+W638+X638+Y638</f>
        <v>992091.1</v>
      </c>
      <c r="D638" s="1">
        <v>0</v>
      </c>
      <c r="E638" s="1">
        <v>0</v>
      </c>
      <c r="F638" s="1">
        <v>0</v>
      </c>
      <c r="G638" s="1">
        <v>0</v>
      </c>
      <c r="H638" s="1">
        <v>0</v>
      </c>
      <c r="I638" s="1">
        <v>0</v>
      </c>
      <c r="J638" s="74">
        <v>0</v>
      </c>
      <c r="K638" s="1">
        <v>0</v>
      </c>
      <c r="L638" s="1">
        <v>2880</v>
      </c>
      <c r="M638" s="1">
        <f>'Форма 4'!F2685</f>
        <v>992091.1</v>
      </c>
      <c r="N638" s="1">
        <v>0</v>
      </c>
      <c r="O638" s="1">
        <v>0</v>
      </c>
      <c r="P638" s="1">
        <v>0</v>
      </c>
      <c r="Q638" s="1">
        <v>0</v>
      </c>
      <c r="R638" s="1">
        <v>0</v>
      </c>
      <c r="S638" s="1">
        <v>0</v>
      </c>
      <c r="T638" s="1">
        <v>0</v>
      </c>
      <c r="U638" s="1">
        <v>0</v>
      </c>
      <c r="V638" s="1">
        <v>0</v>
      </c>
      <c r="W638" s="1">
        <v>0</v>
      </c>
      <c r="X638" s="1">
        <v>0</v>
      </c>
      <c r="Y638" s="1">
        <v>0</v>
      </c>
    </row>
    <row r="639" spans="1:25" s="4" customFormat="1" ht="15" outlineLevel="2" x14ac:dyDescent="0.25">
      <c r="A639" s="39">
        <f t="shared" si="88"/>
        <v>59</v>
      </c>
      <c r="B639" s="97" t="s">
        <v>795</v>
      </c>
      <c r="C639" s="1">
        <f>D639+E639+F639+G639+H639+I639+K639+M639+O639+Q639+S639+U639+W639+X639+Y639</f>
        <v>6165774</v>
      </c>
      <c r="D639" s="1">
        <v>0</v>
      </c>
      <c r="E639" s="1">
        <v>0</v>
      </c>
      <c r="F639" s="1">
        <v>0</v>
      </c>
      <c r="G639" s="1">
        <v>0</v>
      </c>
      <c r="H639" s="1">
        <v>0</v>
      </c>
      <c r="I639" s="1">
        <v>0</v>
      </c>
      <c r="J639" s="74">
        <v>0</v>
      </c>
      <c r="K639" s="1">
        <v>0</v>
      </c>
      <c r="L639" s="1">
        <v>766</v>
      </c>
      <c r="M639" s="1">
        <f>'Форма 4'!F2688</f>
        <v>6165774</v>
      </c>
      <c r="N639" s="1">
        <v>0</v>
      </c>
      <c r="O639" s="1">
        <v>0</v>
      </c>
      <c r="P639" s="1">
        <v>0</v>
      </c>
      <c r="Q639" s="1">
        <v>0</v>
      </c>
      <c r="R639" s="1">
        <v>0</v>
      </c>
      <c r="S639" s="1">
        <v>0</v>
      </c>
      <c r="T639" s="1">
        <v>0</v>
      </c>
      <c r="U639" s="1">
        <v>0</v>
      </c>
      <c r="V639" s="1">
        <v>0</v>
      </c>
      <c r="W639" s="1">
        <v>0</v>
      </c>
      <c r="X639" s="1">
        <v>0</v>
      </c>
      <c r="Y639" s="1">
        <v>0</v>
      </c>
    </row>
    <row r="640" spans="1:25" s="4" customFormat="1" ht="15" customHeight="1" outlineLevel="1" x14ac:dyDescent="0.25">
      <c r="A640" s="198" t="s">
        <v>33</v>
      </c>
      <c r="B640" s="198"/>
      <c r="C640" s="1">
        <f t="shared" ref="C640:Y640" si="89">SUM(C641:C654)</f>
        <v>69664374.200000003</v>
      </c>
      <c r="D640" s="1">
        <f t="shared" si="89"/>
        <v>0</v>
      </c>
      <c r="E640" s="1">
        <f t="shared" si="89"/>
        <v>964612.2</v>
      </c>
      <c r="F640" s="1">
        <f t="shared" si="89"/>
        <v>0</v>
      </c>
      <c r="G640" s="1">
        <f t="shared" si="89"/>
        <v>325882.5</v>
      </c>
      <c r="H640" s="1">
        <f t="shared" si="89"/>
        <v>221600.1</v>
      </c>
      <c r="I640" s="1">
        <f t="shared" si="89"/>
        <v>312847.2</v>
      </c>
      <c r="J640" s="74">
        <f t="shared" si="89"/>
        <v>17</v>
      </c>
      <c r="K640" s="1">
        <f t="shared" si="89"/>
        <v>29714164</v>
      </c>
      <c r="L640" s="1">
        <f t="shared" si="89"/>
        <v>4100</v>
      </c>
      <c r="M640" s="1">
        <f t="shared" si="89"/>
        <v>28540092.199999999</v>
      </c>
      <c r="N640" s="1">
        <f t="shared" si="89"/>
        <v>0</v>
      </c>
      <c r="O640" s="1">
        <f t="shared" si="89"/>
        <v>0</v>
      </c>
      <c r="P640" s="1">
        <f t="shared" si="89"/>
        <v>0</v>
      </c>
      <c r="Q640" s="1">
        <f t="shared" si="89"/>
        <v>0</v>
      </c>
      <c r="R640" s="1">
        <f t="shared" si="89"/>
        <v>0</v>
      </c>
      <c r="S640" s="1">
        <f t="shared" si="89"/>
        <v>0</v>
      </c>
      <c r="T640" s="1">
        <f t="shared" si="89"/>
        <v>0</v>
      </c>
      <c r="U640" s="1">
        <f t="shared" si="89"/>
        <v>0</v>
      </c>
      <c r="V640" s="1">
        <f t="shared" si="89"/>
        <v>720</v>
      </c>
      <c r="W640" s="1">
        <f t="shared" si="89"/>
        <v>9585176</v>
      </c>
      <c r="X640" s="1">
        <f t="shared" si="89"/>
        <v>0</v>
      </c>
      <c r="Y640" s="1">
        <f t="shared" si="89"/>
        <v>0</v>
      </c>
    </row>
    <row r="641" spans="1:25" s="4" customFormat="1" ht="15" outlineLevel="2" x14ac:dyDescent="0.25">
      <c r="A641" s="39">
        <f>A639+1</f>
        <v>60</v>
      </c>
      <c r="B641" s="97" t="s">
        <v>796</v>
      </c>
      <c r="C641" s="1">
        <f>D641+E641+F641+G641+H641+I641+K641+M641+O641+Q641+S641+U641+W641+X641+Y641</f>
        <v>3495784</v>
      </c>
      <c r="D641" s="1">
        <v>0</v>
      </c>
      <c r="E641" s="1">
        <v>0</v>
      </c>
      <c r="F641" s="1">
        <v>0</v>
      </c>
      <c r="G641" s="1">
        <v>0</v>
      </c>
      <c r="H641" s="1">
        <v>0</v>
      </c>
      <c r="I641" s="1">
        <v>0</v>
      </c>
      <c r="J641" s="74">
        <v>2</v>
      </c>
      <c r="K641" s="1">
        <f>'Форма 4'!F2693</f>
        <v>3495784</v>
      </c>
      <c r="L641" s="1">
        <v>0</v>
      </c>
      <c r="M641" s="1">
        <v>0</v>
      </c>
      <c r="N641" s="1">
        <v>0</v>
      </c>
      <c r="O641" s="1">
        <v>0</v>
      </c>
      <c r="P641" s="1">
        <v>0</v>
      </c>
      <c r="Q641" s="1">
        <v>0</v>
      </c>
      <c r="R641" s="1">
        <v>0</v>
      </c>
      <c r="S641" s="1">
        <v>0</v>
      </c>
      <c r="T641" s="1">
        <v>0</v>
      </c>
      <c r="U641" s="1">
        <v>0</v>
      </c>
      <c r="V641" s="1">
        <v>0</v>
      </c>
      <c r="W641" s="1">
        <v>0</v>
      </c>
      <c r="X641" s="1">
        <v>0</v>
      </c>
      <c r="Y641" s="1">
        <v>0</v>
      </c>
    </row>
    <row r="642" spans="1:25" s="4" customFormat="1" ht="15" outlineLevel="2" x14ac:dyDescent="0.25">
      <c r="A642" s="39">
        <f>A641+1</f>
        <v>61</v>
      </c>
      <c r="B642" s="97" t="s">
        <v>797</v>
      </c>
      <c r="C642" s="1">
        <f t="shared" ref="C642:C654" si="90">D642+E642+F642+G642+H642+I642+K642+M642+O642+Q642+S642+U642+W642+X642+Y642</f>
        <v>3495784</v>
      </c>
      <c r="D642" s="1">
        <v>0</v>
      </c>
      <c r="E642" s="1">
        <v>0</v>
      </c>
      <c r="F642" s="1">
        <v>0</v>
      </c>
      <c r="G642" s="1">
        <v>0</v>
      </c>
      <c r="H642" s="1">
        <v>0</v>
      </c>
      <c r="I642" s="1">
        <v>0</v>
      </c>
      <c r="J642" s="74">
        <v>2</v>
      </c>
      <c r="K642" s="1">
        <f>'Форма 4'!F2700</f>
        <v>3495784</v>
      </c>
      <c r="L642" s="1">
        <v>0</v>
      </c>
      <c r="M642" s="1">
        <v>0</v>
      </c>
      <c r="N642" s="1">
        <v>0</v>
      </c>
      <c r="O642" s="1">
        <v>0</v>
      </c>
      <c r="P642" s="1">
        <v>0</v>
      </c>
      <c r="Q642" s="1">
        <v>0</v>
      </c>
      <c r="R642" s="1">
        <v>0</v>
      </c>
      <c r="S642" s="1">
        <v>0</v>
      </c>
      <c r="T642" s="1">
        <v>0</v>
      </c>
      <c r="U642" s="1">
        <v>0</v>
      </c>
      <c r="V642" s="1">
        <v>0</v>
      </c>
      <c r="W642" s="1">
        <v>0</v>
      </c>
      <c r="X642" s="1">
        <v>0</v>
      </c>
      <c r="Y642" s="1">
        <v>0</v>
      </c>
    </row>
    <row r="643" spans="1:25" s="4" customFormat="1" ht="15" outlineLevel="2" x14ac:dyDescent="0.25">
      <c r="A643" s="39">
        <f t="shared" ref="A643:A654" si="91">A642+1</f>
        <v>62</v>
      </c>
      <c r="B643" s="97" t="s">
        <v>798</v>
      </c>
      <c r="C643" s="1">
        <f t="shared" si="90"/>
        <v>5243676</v>
      </c>
      <c r="D643" s="1">
        <v>0</v>
      </c>
      <c r="E643" s="1">
        <v>0</v>
      </c>
      <c r="F643" s="1">
        <v>0</v>
      </c>
      <c r="G643" s="1">
        <v>0</v>
      </c>
      <c r="H643" s="1">
        <v>0</v>
      </c>
      <c r="I643" s="1">
        <v>0</v>
      </c>
      <c r="J643" s="74">
        <v>3</v>
      </c>
      <c r="K643" s="1">
        <f>'Форма 4'!F2707</f>
        <v>5243676</v>
      </c>
      <c r="L643" s="1">
        <v>0</v>
      </c>
      <c r="M643" s="1">
        <v>0</v>
      </c>
      <c r="N643" s="1">
        <v>0</v>
      </c>
      <c r="O643" s="1">
        <v>0</v>
      </c>
      <c r="P643" s="1">
        <v>0</v>
      </c>
      <c r="Q643" s="1">
        <v>0</v>
      </c>
      <c r="R643" s="1">
        <v>0</v>
      </c>
      <c r="S643" s="1">
        <v>0</v>
      </c>
      <c r="T643" s="1">
        <v>0</v>
      </c>
      <c r="U643" s="1">
        <v>0</v>
      </c>
      <c r="V643" s="1">
        <v>0</v>
      </c>
      <c r="W643" s="1">
        <v>0</v>
      </c>
      <c r="X643" s="1">
        <v>0</v>
      </c>
      <c r="Y643" s="1">
        <v>0</v>
      </c>
    </row>
    <row r="644" spans="1:25" s="4" customFormat="1" ht="15" outlineLevel="2" x14ac:dyDescent="0.25">
      <c r="A644" s="39">
        <f t="shared" si="91"/>
        <v>63</v>
      </c>
      <c r="B644" s="97" t="s">
        <v>801</v>
      </c>
      <c r="C644" s="1">
        <f t="shared" si="90"/>
        <v>616630</v>
      </c>
      <c r="D644" s="1">
        <v>0</v>
      </c>
      <c r="E644" s="1">
        <f>'Форма 4'!F2718+'Форма 4'!F2719</f>
        <v>325933</v>
      </c>
      <c r="F644" s="1">
        <v>0</v>
      </c>
      <c r="G644" s="1">
        <f>'Форма 4'!F2720+'Форма 4'!F2721</f>
        <v>110112.5</v>
      </c>
      <c r="H644" s="1">
        <f>'Форма 4'!F2722+'Форма 4'!F2723</f>
        <v>74876.5</v>
      </c>
      <c r="I644" s="1">
        <f>'Форма 4'!F2724+'Форма 4'!F2725</f>
        <v>105708</v>
      </c>
      <c r="J644" s="74">
        <v>0</v>
      </c>
      <c r="K644" s="1">
        <v>0</v>
      </c>
      <c r="L644" s="1">
        <v>0</v>
      </c>
      <c r="M644" s="1">
        <v>0</v>
      </c>
      <c r="N644" s="1">
        <v>0</v>
      </c>
      <c r="O644" s="1">
        <v>0</v>
      </c>
      <c r="P644" s="1">
        <v>0</v>
      </c>
      <c r="Q644" s="1">
        <v>0</v>
      </c>
      <c r="R644" s="1">
        <v>0</v>
      </c>
      <c r="S644" s="1">
        <v>0</v>
      </c>
      <c r="T644" s="1">
        <v>0</v>
      </c>
      <c r="U644" s="1">
        <v>0</v>
      </c>
      <c r="V644" s="1">
        <v>0</v>
      </c>
      <c r="W644" s="1">
        <v>0</v>
      </c>
      <c r="X644" s="1">
        <v>0</v>
      </c>
      <c r="Y644" s="1">
        <v>0</v>
      </c>
    </row>
    <row r="645" spans="1:25" s="4" customFormat="1" ht="15" outlineLevel="2" x14ac:dyDescent="0.25">
      <c r="A645" s="39">
        <f t="shared" si="91"/>
        <v>64</v>
      </c>
      <c r="B645" s="97" t="s">
        <v>802</v>
      </c>
      <c r="C645" s="1">
        <f t="shared" si="90"/>
        <v>606032</v>
      </c>
      <c r="D645" s="1">
        <v>0</v>
      </c>
      <c r="E645" s="1">
        <f>'Форма 4'!F2727+'Форма 4'!F2728</f>
        <v>320331.2</v>
      </c>
      <c r="F645" s="1">
        <v>0</v>
      </c>
      <c r="G645" s="1">
        <f>'Форма 4'!F2729+'Форма 4'!F2730</f>
        <v>108220</v>
      </c>
      <c r="H645" s="1">
        <f>'Форма 4'!F2731+'Форма 4'!F2732</f>
        <v>73589.600000000006</v>
      </c>
      <c r="I645" s="1">
        <f>'Форма 4'!F2733+'Форма 4'!F2734</f>
        <v>103891.2</v>
      </c>
      <c r="J645" s="74">
        <v>0</v>
      </c>
      <c r="K645" s="1">
        <v>0</v>
      </c>
      <c r="L645" s="1">
        <v>0</v>
      </c>
      <c r="M645" s="1">
        <v>0</v>
      </c>
      <c r="N645" s="1">
        <v>0</v>
      </c>
      <c r="O645" s="1">
        <v>0</v>
      </c>
      <c r="P645" s="1">
        <v>0</v>
      </c>
      <c r="Q645" s="1">
        <v>0</v>
      </c>
      <c r="R645" s="1">
        <v>0</v>
      </c>
      <c r="S645" s="1">
        <v>0</v>
      </c>
      <c r="T645" s="1">
        <v>0</v>
      </c>
      <c r="U645" s="1">
        <v>0</v>
      </c>
      <c r="V645" s="1">
        <v>0</v>
      </c>
      <c r="W645" s="1">
        <v>0</v>
      </c>
      <c r="X645" s="1">
        <v>0</v>
      </c>
      <c r="Y645" s="1">
        <v>0</v>
      </c>
    </row>
    <row r="646" spans="1:25" s="4" customFormat="1" ht="15" outlineLevel="2" x14ac:dyDescent="0.25">
      <c r="A646" s="39">
        <f t="shared" si="91"/>
        <v>65</v>
      </c>
      <c r="B646" s="97" t="s">
        <v>803</v>
      </c>
      <c r="C646" s="1">
        <f t="shared" si="90"/>
        <v>602280</v>
      </c>
      <c r="D646" s="1">
        <v>0</v>
      </c>
      <c r="E646" s="1">
        <f>'Форма 4'!F2736+'Форма 4'!F2737</f>
        <v>318348</v>
      </c>
      <c r="F646" s="1">
        <v>0</v>
      </c>
      <c r="G646" s="1">
        <f>'Форма 4'!F2738+'Форма 4'!F2739</f>
        <v>107550</v>
      </c>
      <c r="H646" s="1">
        <f>'Форма 4'!F2740+'Форма 4'!F2741</f>
        <v>73134</v>
      </c>
      <c r="I646" s="1">
        <f>'Форма 4'!F2742+'Форма 4'!F2743</f>
        <v>103248</v>
      </c>
      <c r="J646" s="74">
        <v>0</v>
      </c>
      <c r="K646" s="1">
        <v>0</v>
      </c>
      <c r="L646" s="1">
        <v>0</v>
      </c>
      <c r="M646" s="1">
        <v>0</v>
      </c>
      <c r="N646" s="1">
        <v>0</v>
      </c>
      <c r="O646" s="1">
        <v>0</v>
      </c>
      <c r="P646" s="1">
        <v>0</v>
      </c>
      <c r="Q646" s="1">
        <v>0</v>
      </c>
      <c r="R646" s="1">
        <v>0</v>
      </c>
      <c r="S646" s="1">
        <v>0</v>
      </c>
      <c r="T646" s="1">
        <v>0</v>
      </c>
      <c r="U646" s="1">
        <v>0</v>
      </c>
      <c r="V646" s="1">
        <v>0</v>
      </c>
      <c r="W646" s="1">
        <v>0</v>
      </c>
      <c r="X646" s="1">
        <v>0</v>
      </c>
      <c r="Y646" s="1">
        <v>0</v>
      </c>
    </row>
    <row r="647" spans="1:25" s="4" customFormat="1" ht="15" outlineLevel="2" x14ac:dyDescent="0.25">
      <c r="A647" s="39">
        <f t="shared" si="91"/>
        <v>66</v>
      </c>
      <c r="B647" s="97" t="s">
        <v>829</v>
      </c>
      <c r="C647" s="1">
        <f>D647+E647+F647+G647+H647+I647+K647+M647+O647+Q647+S647+U647+W647+X647+Y647</f>
        <v>9585176</v>
      </c>
      <c r="D647" s="1">
        <v>0</v>
      </c>
      <c r="E647" s="1">
        <v>0</v>
      </c>
      <c r="F647" s="1">
        <v>0</v>
      </c>
      <c r="G647" s="1">
        <v>0</v>
      </c>
      <c r="H647" s="1">
        <v>0</v>
      </c>
      <c r="I647" s="1">
        <v>0</v>
      </c>
      <c r="J647" s="74">
        <v>0</v>
      </c>
      <c r="K647" s="1">
        <v>0</v>
      </c>
      <c r="L647" s="1">
        <v>0</v>
      </c>
      <c r="M647" s="1">
        <v>0</v>
      </c>
      <c r="N647" s="1">
        <v>0</v>
      </c>
      <c r="O647" s="1">
        <v>0</v>
      </c>
      <c r="P647" s="1">
        <v>0</v>
      </c>
      <c r="Q647" s="1">
        <v>0</v>
      </c>
      <c r="R647" s="1">
        <v>0</v>
      </c>
      <c r="S647" s="1">
        <v>0</v>
      </c>
      <c r="T647" s="1">
        <v>0</v>
      </c>
      <c r="U647" s="1">
        <v>0</v>
      </c>
      <c r="V647" s="1">
        <v>720</v>
      </c>
      <c r="W647" s="1">
        <f>'Форма 4'!F2744</f>
        <v>9585176</v>
      </c>
      <c r="X647" s="1">
        <v>0</v>
      </c>
      <c r="Y647" s="1">
        <v>0</v>
      </c>
    </row>
    <row r="648" spans="1:25" s="4" customFormat="1" ht="15" outlineLevel="2" x14ac:dyDescent="0.25">
      <c r="A648" s="39">
        <f t="shared" si="91"/>
        <v>67</v>
      </c>
      <c r="B648" s="97" t="s">
        <v>804</v>
      </c>
      <c r="C648" s="1">
        <f t="shared" si="90"/>
        <v>6991568</v>
      </c>
      <c r="D648" s="1">
        <v>0</v>
      </c>
      <c r="E648" s="1">
        <v>0</v>
      </c>
      <c r="F648" s="1">
        <v>0</v>
      </c>
      <c r="G648" s="1">
        <v>0</v>
      </c>
      <c r="H648" s="1">
        <v>0</v>
      </c>
      <c r="I648" s="1">
        <v>0</v>
      </c>
      <c r="J648" s="74">
        <v>4</v>
      </c>
      <c r="K648" s="1">
        <f>'Форма 4'!F2749</f>
        <v>6991568</v>
      </c>
      <c r="L648" s="1">
        <v>0</v>
      </c>
      <c r="M648" s="1">
        <v>0</v>
      </c>
      <c r="N648" s="1">
        <v>0</v>
      </c>
      <c r="O648" s="1">
        <v>0</v>
      </c>
      <c r="P648" s="1">
        <v>0</v>
      </c>
      <c r="Q648" s="1">
        <v>0</v>
      </c>
      <c r="R648" s="1">
        <v>0</v>
      </c>
      <c r="S648" s="1">
        <v>0</v>
      </c>
      <c r="T648" s="1">
        <v>0</v>
      </c>
      <c r="U648" s="1">
        <v>0</v>
      </c>
      <c r="V648" s="1">
        <v>0</v>
      </c>
      <c r="W648" s="1">
        <v>0</v>
      </c>
      <c r="X648" s="1">
        <v>0</v>
      </c>
      <c r="Y648" s="1">
        <v>0</v>
      </c>
    </row>
    <row r="649" spans="1:25" s="4" customFormat="1" ht="15" outlineLevel="2" x14ac:dyDescent="0.25">
      <c r="A649" s="39">
        <f t="shared" si="91"/>
        <v>68</v>
      </c>
      <c r="B649" s="97" t="s">
        <v>805</v>
      </c>
      <c r="C649" s="1">
        <f t="shared" si="90"/>
        <v>8739460</v>
      </c>
      <c r="D649" s="1">
        <v>0</v>
      </c>
      <c r="E649" s="1">
        <v>0</v>
      </c>
      <c r="F649" s="1">
        <v>0</v>
      </c>
      <c r="G649" s="1">
        <v>0</v>
      </c>
      <c r="H649" s="1">
        <v>0</v>
      </c>
      <c r="I649" s="1">
        <v>0</v>
      </c>
      <c r="J649" s="74">
        <v>5</v>
      </c>
      <c r="K649" s="1">
        <f>'Форма 4'!F2762</f>
        <v>8739460</v>
      </c>
      <c r="L649" s="1">
        <v>0</v>
      </c>
      <c r="M649" s="1">
        <v>0</v>
      </c>
      <c r="N649" s="1">
        <v>0</v>
      </c>
      <c r="O649" s="1">
        <v>0</v>
      </c>
      <c r="P649" s="1">
        <v>0</v>
      </c>
      <c r="Q649" s="1">
        <v>0</v>
      </c>
      <c r="R649" s="1">
        <v>0</v>
      </c>
      <c r="S649" s="1">
        <v>0</v>
      </c>
      <c r="T649" s="1">
        <v>0</v>
      </c>
      <c r="U649" s="1">
        <v>0</v>
      </c>
      <c r="V649" s="1">
        <v>0</v>
      </c>
      <c r="W649" s="1">
        <v>0</v>
      </c>
      <c r="X649" s="1">
        <v>0</v>
      </c>
      <c r="Y649" s="1">
        <v>0</v>
      </c>
    </row>
    <row r="650" spans="1:25" s="4" customFormat="1" ht="15" outlineLevel="2" x14ac:dyDescent="0.25">
      <c r="A650" s="39">
        <f t="shared" si="91"/>
        <v>69</v>
      </c>
      <c r="B650" s="97" t="s">
        <v>806</v>
      </c>
      <c r="C650" s="1">
        <f t="shared" si="90"/>
        <v>9790392</v>
      </c>
      <c r="D650" s="1">
        <v>0</v>
      </c>
      <c r="E650" s="1">
        <v>0</v>
      </c>
      <c r="F650" s="1">
        <v>0</v>
      </c>
      <c r="G650" s="1">
        <v>0</v>
      </c>
      <c r="H650" s="1">
        <v>0</v>
      </c>
      <c r="I650" s="1">
        <v>0</v>
      </c>
      <c r="J650" s="74">
        <v>0</v>
      </c>
      <c r="K650" s="1">
        <v>0</v>
      </c>
      <c r="L650" s="1">
        <v>904</v>
      </c>
      <c r="M650" s="1">
        <f>'Форма 4'!F2778</f>
        <v>9790392</v>
      </c>
      <c r="N650" s="1">
        <v>0</v>
      </c>
      <c r="O650" s="1">
        <v>0</v>
      </c>
      <c r="P650" s="1">
        <v>0</v>
      </c>
      <c r="Q650" s="1">
        <v>0</v>
      </c>
      <c r="R650" s="1">
        <v>0</v>
      </c>
      <c r="S650" s="1">
        <v>0</v>
      </c>
      <c r="T650" s="1">
        <v>0</v>
      </c>
      <c r="U650" s="1">
        <v>0</v>
      </c>
      <c r="V650" s="1">
        <v>0</v>
      </c>
      <c r="W650" s="1">
        <v>0</v>
      </c>
      <c r="X650" s="1">
        <v>0</v>
      </c>
      <c r="Y650" s="1">
        <v>0</v>
      </c>
    </row>
    <row r="651" spans="1:25" s="4" customFormat="1" ht="15" outlineLevel="2" x14ac:dyDescent="0.25">
      <c r="A651" s="39">
        <f t="shared" si="91"/>
        <v>70</v>
      </c>
      <c r="B651" s="97" t="s">
        <v>807</v>
      </c>
      <c r="C651" s="1">
        <f t="shared" si="90"/>
        <v>611490</v>
      </c>
      <c r="D651" s="1">
        <v>0</v>
      </c>
      <c r="E651" s="1">
        <v>0</v>
      </c>
      <c r="F651" s="1">
        <v>0</v>
      </c>
      <c r="G651" s="1">
        <v>0</v>
      </c>
      <c r="H651" s="1">
        <v>0</v>
      </c>
      <c r="I651" s="1">
        <v>0</v>
      </c>
      <c r="J651" s="74">
        <v>0</v>
      </c>
      <c r="K651" s="1">
        <v>0</v>
      </c>
      <c r="L651" s="1">
        <v>890</v>
      </c>
      <c r="M651" s="1">
        <f>'Форма 4'!F2783</f>
        <v>611490</v>
      </c>
      <c r="N651" s="1">
        <v>0</v>
      </c>
      <c r="O651" s="1">
        <v>0</v>
      </c>
      <c r="P651" s="1">
        <v>0</v>
      </c>
      <c r="Q651" s="1">
        <v>0</v>
      </c>
      <c r="R651" s="1">
        <v>0</v>
      </c>
      <c r="S651" s="1">
        <v>0</v>
      </c>
      <c r="T651" s="1">
        <v>0</v>
      </c>
      <c r="U651" s="1">
        <v>0</v>
      </c>
      <c r="V651" s="1">
        <v>0</v>
      </c>
      <c r="W651" s="1">
        <v>0</v>
      </c>
      <c r="X651" s="1">
        <v>0</v>
      </c>
      <c r="Y651" s="1">
        <v>0</v>
      </c>
    </row>
    <row r="652" spans="1:25" s="4" customFormat="1" ht="15" outlineLevel="2" x14ac:dyDescent="0.25">
      <c r="A652" s="39">
        <f t="shared" si="91"/>
        <v>71</v>
      </c>
      <c r="B652" s="97" t="s">
        <v>808</v>
      </c>
      <c r="C652" s="1">
        <f t="shared" si="90"/>
        <v>612986</v>
      </c>
      <c r="D652" s="1">
        <v>0</v>
      </c>
      <c r="E652" s="1">
        <v>0</v>
      </c>
      <c r="F652" s="1">
        <v>0</v>
      </c>
      <c r="G652" s="1">
        <v>0</v>
      </c>
      <c r="H652" s="1">
        <v>0</v>
      </c>
      <c r="I652" s="1">
        <v>0</v>
      </c>
      <c r="J652" s="74">
        <v>0</v>
      </c>
      <c r="K652" s="1">
        <v>0</v>
      </c>
      <c r="L652" s="1">
        <v>888</v>
      </c>
      <c r="M652" s="1">
        <f>'Форма 4'!F2786</f>
        <v>612986</v>
      </c>
      <c r="N652" s="1">
        <v>0</v>
      </c>
      <c r="O652" s="1">
        <v>0</v>
      </c>
      <c r="P652" s="1">
        <v>0</v>
      </c>
      <c r="Q652" s="1">
        <v>0</v>
      </c>
      <c r="R652" s="1">
        <v>0</v>
      </c>
      <c r="S652" s="1">
        <v>0</v>
      </c>
      <c r="T652" s="1">
        <v>0</v>
      </c>
      <c r="U652" s="1">
        <v>0</v>
      </c>
      <c r="V652" s="1">
        <v>0</v>
      </c>
      <c r="W652" s="1">
        <v>0</v>
      </c>
      <c r="X652" s="1">
        <v>0</v>
      </c>
      <c r="Y652" s="1">
        <v>0</v>
      </c>
    </row>
    <row r="653" spans="1:25" s="4" customFormat="1" ht="15" outlineLevel="2" x14ac:dyDescent="0.25">
      <c r="A653" s="39">
        <f t="shared" si="91"/>
        <v>72</v>
      </c>
      <c r="B653" s="97" t="s">
        <v>809</v>
      </c>
      <c r="C653" s="1">
        <f t="shared" si="90"/>
        <v>17525224.199999999</v>
      </c>
      <c r="D653" s="1">
        <v>0</v>
      </c>
      <c r="E653" s="1">
        <v>0</v>
      </c>
      <c r="F653" s="1">
        <v>0</v>
      </c>
      <c r="G653" s="1">
        <v>0</v>
      </c>
      <c r="H653" s="1">
        <v>0</v>
      </c>
      <c r="I653" s="1">
        <v>0</v>
      </c>
      <c r="J653" s="74">
        <v>0</v>
      </c>
      <c r="K653" s="1">
        <v>0</v>
      </c>
      <c r="L653" s="1">
        <v>1418</v>
      </c>
      <c r="M653" s="1">
        <f>'Форма 4'!F2789</f>
        <v>17525224.199999999</v>
      </c>
      <c r="N653" s="1">
        <v>0</v>
      </c>
      <c r="O653" s="1">
        <v>0</v>
      </c>
      <c r="P653" s="1">
        <v>0</v>
      </c>
      <c r="Q653" s="1">
        <v>0</v>
      </c>
      <c r="R653" s="1">
        <v>0</v>
      </c>
      <c r="S653" s="1">
        <v>0</v>
      </c>
      <c r="T653" s="1">
        <v>0</v>
      </c>
      <c r="U653" s="1">
        <v>0</v>
      </c>
      <c r="V653" s="1">
        <v>0</v>
      </c>
      <c r="W653" s="1">
        <v>0</v>
      </c>
      <c r="X653" s="1">
        <v>0</v>
      </c>
      <c r="Y653" s="1">
        <v>0</v>
      </c>
    </row>
    <row r="654" spans="1:25" s="4" customFormat="1" ht="15" outlineLevel="2" x14ac:dyDescent="0.25">
      <c r="A654" s="39">
        <f t="shared" si="91"/>
        <v>73</v>
      </c>
      <c r="B654" s="97" t="s">
        <v>810</v>
      </c>
      <c r="C654" s="1">
        <f t="shared" si="90"/>
        <v>1747892</v>
      </c>
      <c r="D654" s="1">
        <v>0</v>
      </c>
      <c r="E654" s="1">
        <v>0</v>
      </c>
      <c r="F654" s="1">
        <v>0</v>
      </c>
      <c r="G654" s="1">
        <v>0</v>
      </c>
      <c r="H654" s="1">
        <v>0</v>
      </c>
      <c r="I654" s="1">
        <v>0</v>
      </c>
      <c r="J654" s="74">
        <v>1</v>
      </c>
      <c r="K654" s="1">
        <f>'Форма 4'!F2794</f>
        <v>1747892</v>
      </c>
      <c r="L654" s="1">
        <v>0</v>
      </c>
      <c r="M654" s="1">
        <v>0</v>
      </c>
      <c r="N654" s="1">
        <v>0</v>
      </c>
      <c r="O654" s="1">
        <v>0</v>
      </c>
      <c r="P654" s="1">
        <v>0</v>
      </c>
      <c r="Q654" s="1">
        <v>0</v>
      </c>
      <c r="R654" s="1">
        <v>0</v>
      </c>
      <c r="S654" s="1">
        <v>0</v>
      </c>
      <c r="T654" s="1">
        <v>0</v>
      </c>
      <c r="U654" s="1">
        <v>0</v>
      </c>
      <c r="V654" s="1">
        <v>0</v>
      </c>
      <c r="W654" s="1">
        <v>0</v>
      </c>
      <c r="X654" s="1">
        <v>0</v>
      </c>
      <c r="Y654" s="1">
        <v>0</v>
      </c>
    </row>
    <row r="655" spans="1:25" s="4" customFormat="1" ht="15" customHeight="1" outlineLevel="1" x14ac:dyDescent="0.25">
      <c r="A655" s="198" t="s">
        <v>34</v>
      </c>
      <c r="B655" s="198"/>
      <c r="C655" s="1">
        <f t="shared" ref="C655:Y655" si="92">SUM(C656:C670)</f>
        <v>158376596.12</v>
      </c>
      <c r="D655" s="1">
        <f t="shared" si="92"/>
        <v>0</v>
      </c>
      <c r="E655" s="1">
        <f t="shared" si="92"/>
        <v>2664937.6</v>
      </c>
      <c r="F655" s="1">
        <f t="shared" si="92"/>
        <v>0</v>
      </c>
      <c r="G655" s="1">
        <f t="shared" si="92"/>
        <v>0</v>
      </c>
      <c r="H655" s="1">
        <f t="shared" si="92"/>
        <v>0</v>
      </c>
      <c r="I655" s="1">
        <f t="shared" si="92"/>
        <v>0</v>
      </c>
      <c r="J655" s="74">
        <f t="shared" si="92"/>
        <v>2</v>
      </c>
      <c r="K655" s="1">
        <f t="shared" si="92"/>
        <v>3495784</v>
      </c>
      <c r="L655" s="1">
        <f t="shared" si="92"/>
        <v>7046</v>
      </c>
      <c r="M655" s="1">
        <f t="shared" si="92"/>
        <v>63833114.399999999</v>
      </c>
      <c r="N655" s="1">
        <f t="shared" si="92"/>
        <v>0</v>
      </c>
      <c r="O655" s="1">
        <f t="shared" si="92"/>
        <v>0</v>
      </c>
      <c r="P655" s="1">
        <f t="shared" si="92"/>
        <v>0</v>
      </c>
      <c r="Q655" s="1">
        <f t="shared" si="92"/>
        <v>0</v>
      </c>
      <c r="R655" s="1">
        <f t="shared" si="92"/>
        <v>0</v>
      </c>
      <c r="S655" s="1">
        <f t="shared" si="92"/>
        <v>0</v>
      </c>
      <c r="T655" s="1">
        <f t="shared" si="92"/>
        <v>0</v>
      </c>
      <c r="U655" s="1">
        <f t="shared" si="92"/>
        <v>0</v>
      </c>
      <c r="V655" s="1">
        <f t="shared" si="92"/>
        <v>7492</v>
      </c>
      <c r="W655" s="1">
        <f t="shared" si="92"/>
        <v>88382760.120000005</v>
      </c>
      <c r="X655" s="1">
        <f t="shared" si="92"/>
        <v>0</v>
      </c>
      <c r="Y655" s="1">
        <f t="shared" si="92"/>
        <v>0</v>
      </c>
    </row>
    <row r="656" spans="1:25" s="4" customFormat="1" ht="15" outlineLevel="2" x14ac:dyDescent="0.25">
      <c r="A656" s="39">
        <f>A654+1</f>
        <v>74</v>
      </c>
      <c r="B656" s="97" t="s">
        <v>811</v>
      </c>
      <c r="C656" s="1">
        <f>D656+E656+F656+G656+H656+I656+K656+M656+O656+Q656+S656+U656+W656+X656+Y656</f>
        <v>13820629.199999999</v>
      </c>
      <c r="D656" s="1">
        <v>0</v>
      </c>
      <c r="E656" s="1">
        <v>0</v>
      </c>
      <c r="F656" s="1">
        <v>0</v>
      </c>
      <c r="G656" s="1">
        <v>0</v>
      </c>
      <c r="H656" s="1">
        <v>0</v>
      </c>
      <c r="I656" s="1">
        <v>0</v>
      </c>
      <c r="J656" s="74">
        <v>0</v>
      </c>
      <c r="K656" s="1">
        <v>0</v>
      </c>
      <c r="L656" s="1">
        <v>1650</v>
      </c>
      <c r="M656" s="1">
        <f>'Форма 4'!F2798</f>
        <v>13820629.199999999</v>
      </c>
      <c r="N656" s="1">
        <v>0</v>
      </c>
      <c r="O656" s="1">
        <v>0</v>
      </c>
      <c r="P656" s="1">
        <v>0</v>
      </c>
      <c r="Q656" s="1">
        <v>0</v>
      </c>
      <c r="R656" s="1">
        <v>0</v>
      </c>
      <c r="S656" s="1">
        <v>0</v>
      </c>
      <c r="T656" s="1">
        <v>0</v>
      </c>
      <c r="U656" s="1">
        <v>0</v>
      </c>
      <c r="V656" s="1">
        <v>0</v>
      </c>
      <c r="W656" s="1">
        <v>0</v>
      </c>
      <c r="X656" s="1">
        <v>0</v>
      </c>
      <c r="Y656" s="1">
        <v>0</v>
      </c>
    </row>
    <row r="657" spans="1:25" s="4" customFormat="1" ht="15" outlineLevel="2" x14ac:dyDescent="0.25">
      <c r="A657" s="39">
        <f>A656+1</f>
        <v>75</v>
      </c>
      <c r="B657" s="97" t="s">
        <v>812</v>
      </c>
      <c r="C657" s="1">
        <f t="shared" ref="C657:C670" si="93">D657+E657+F657+G657+H657+I657+K657+M657+O657+Q657+S657+U657+W657+X657+Y657</f>
        <v>10400387.6</v>
      </c>
      <c r="D657" s="1">
        <v>0</v>
      </c>
      <c r="E657" s="1">
        <v>0</v>
      </c>
      <c r="F657" s="1">
        <v>0</v>
      </c>
      <c r="G657" s="1">
        <v>0</v>
      </c>
      <c r="H657" s="1">
        <v>0</v>
      </c>
      <c r="I657" s="1">
        <v>0</v>
      </c>
      <c r="J657" s="74">
        <v>0</v>
      </c>
      <c r="K657" s="1">
        <v>0</v>
      </c>
      <c r="L657" s="1">
        <v>0</v>
      </c>
      <c r="M657" s="1">
        <v>0</v>
      </c>
      <c r="N657" s="1">
        <v>0</v>
      </c>
      <c r="O657" s="1">
        <v>0</v>
      </c>
      <c r="P657" s="1">
        <v>0</v>
      </c>
      <c r="Q657" s="1">
        <v>0</v>
      </c>
      <c r="R657" s="1">
        <v>0</v>
      </c>
      <c r="S657" s="1">
        <v>0</v>
      </c>
      <c r="T657" s="1">
        <v>0</v>
      </c>
      <c r="U657" s="1">
        <v>0</v>
      </c>
      <c r="V657" s="1">
        <v>780</v>
      </c>
      <c r="W657" s="1">
        <f>'Форма 4'!F2803</f>
        <v>10400387.6</v>
      </c>
      <c r="X657" s="1">
        <v>0</v>
      </c>
      <c r="Y657" s="1">
        <v>0</v>
      </c>
    </row>
    <row r="658" spans="1:25" s="4" customFormat="1" ht="15" outlineLevel="2" x14ac:dyDescent="0.25">
      <c r="A658" s="39">
        <f t="shared" ref="A658:A670" si="94">A657+1</f>
        <v>76</v>
      </c>
      <c r="B658" s="97" t="s">
        <v>813</v>
      </c>
      <c r="C658" s="1">
        <f t="shared" si="93"/>
        <v>12023192</v>
      </c>
      <c r="D658" s="1">
        <v>0</v>
      </c>
      <c r="E658" s="1">
        <v>0</v>
      </c>
      <c r="F658" s="1">
        <v>0</v>
      </c>
      <c r="G658" s="1">
        <v>0</v>
      </c>
      <c r="H658" s="1">
        <v>0</v>
      </c>
      <c r="I658" s="1">
        <v>0</v>
      </c>
      <c r="J658" s="74">
        <v>0</v>
      </c>
      <c r="K658" s="1">
        <v>0</v>
      </c>
      <c r="L658" s="1">
        <v>0</v>
      </c>
      <c r="M658" s="1">
        <v>0</v>
      </c>
      <c r="N658" s="1">
        <v>0</v>
      </c>
      <c r="O658" s="1">
        <v>0</v>
      </c>
      <c r="P658" s="1">
        <v>0</v>
      </c>
      <c r="Q658" s="1">
        <v>0</v>
      </c>
      <c r="R658" s="1">
        <v>0</v>
      </c>
      <c r="S658" s="1">
        <v>0</v>
      </c>
      <c r="T658" s="1">
        <v>0</v>
      </c>
      <c r="U658" s="1">
        <v>0</v>
      </c>
      <c r="V658" s="1">
        <v>915</v>
      </c>
      <c r="W658" s="1">
        <f>'Форма 4'!F2808</f>
        <v>12023192</v>
      </c>
      <c r="X658" s="1">
        <v>0</v>
      </c>
      <c r="Y658" s="1">
        <v>0</v>
      </c>
    </row>
    <row r="659" spans="1:25" s="4" customFormat="1" ht="15" outlineLevel="2" x14ac:dyDescent="0.25">
      <c r="A659" s="39">
        <f t="shared" si="94"/>
        <v>77</v>
      </c>
      <c r="B659" s="97" t="s">
        <v>814</v>
      </c>
      <c r="C659" s="1">
        <f t="shared" si="93"/>
        <v>9507605.4000000004</v>
      </c>
      <c r="D659" s="1">
        <v>0</v>
      </c>
      <c r="E659" s="1">
        <v>0</v>
      </c>
      <c r="F659" s="1">
        <v>0</v>
      </c>
      <c r="G659" s="1">
        <v>0</v>
      </c>
      <c r="H659" s="1">
        <v>0</v>
      </c>
      <c r="I659" s="1">
        <v>0</v>
      </c>
      <c r="J659" s="74">
        <v>0</v>
      </c>
      <c r="K659" s="1">
        <v>0</v>
      </c>
      <c r="L659" s="1">
        <v>950</v>
      </c>
      <c r="M659" s="1">
        <f>'Форма 4'!F2813</f>
        <v>9507605.4000000004</v>
      </c>
      <c r="N659" s="1">
        <v>0</v>
      </c>
      <c r="O659" s="1">
        <v>0</v>
      </c>
      <c r="P659" s="1">
        <v>0</v>
      </c>
      <c r="Q659" s="1">
        <v>0</v>
      </c>
      <c r="R659" s="1">
        <v>0</v>
      </c>
      <c r="S659" s="1">
        <v>0</v>
      </c>
      <c r="T659" s="1">
        <v>0</v>
      </c>
      <c r="U659" s="1">
        <v>0</v>
      </c>
      <c r="V659" s="1">
        <v>0</v>
      </c>
      <c r="W659" s="1">
        <v>0</v>
      </c>
      <c r="X659" s="1">
        <v>0</v>
      </c>
      <c r="Y659" s="1">
        <v>0</v>
      </c>
    </row>
    <row r="660" spans="1:25" s="4" customFormat="1" ht="15" outlineLevel="2" x14ac:dyDescent="0.25">
      <c r="A660" s="39">
        <f t="shared" si="94"/>
        <v>78</v>
      </c>
      <c r="B660" s="97" t="s">
        <v>815</v>
      </c>
      <c r="C660" s="1">
        <f t="shared" si="93"/>
        <v>3495784</v>
      </c>
      <c r="D660" s="1">
        <v>0</v>
      </c>
      <c r="E660" s="1">
        <v>0</v>
      </c>
      <c r="F660" s="1">
        <v>0</v>
      </c>
      <c r="G660" s="1">
        <v>0</v>
      </c>
      <c r="H660" s="1">
        <v>0</v>
      </c>
      <c r="I660" s="1">
        <v>0</v>
      </c>
      <c r="J660" s="74">
        <v>2</v>
      </c>
      <c r="K660" s="1">
        <f>'Форма 4'!F2818</f>
        <v>3495784</v>
      </c>
      <c r="L660" s="1">
        <v>0</v>
      </c>
      <c r="M660" s="1">
        <v>0</v>
      </c>
      <c r="N660" s="1">
        <v>0</v>
      </c>
      <c r="O660" s="1">
        <v>0</v>
      </c>
      <c r="P660" s="1">
        <v>0</v>
      </c>
      <c r="Q660" s="1">
        <v>0</v>
      </c>
      <c r="R660" s="1">
        <v>0</v>
      </c>
      <c r="S660" s="1">
        <v>0</v>
      </c>
      <c r="T660" s="1">
        <v>0</v>
      </c>
      <c r="U660" s="1">
        <v>0</v>
      </c>
      <c r="V660" s="1">
        <v>0</v>
      </c>
      <c r="W660" s="1">
        <v>0</v>
      </c>
      <c r="X660" s="1">
        <v>0</v>
      </c>
      <c r="Y660" s="1">
        <v>0</v>
      </c>
    </row>
    <row r="661" spans="1:25" s="4" customFormat="1" ht="15" outlineLevel="2" x14ac:dyDescent="0.25">
      <c r="A661" s="39">
        <f t="shared" si="94"/>
        <v>79</v>
      </c>
      <c r="B661" s="97" t="s">
        <v>816</v>
      </c>
      <c r="C661" s="1">
        <f t="shared" si="93"/>
        <v>9547443</v>
      </c>
      <c r="D661" s="1">
        <v>0</v>
      </c>
      <c r="E661" s="1">
        <v>0</v>
      </c>
      <c r="F661" s="1">
        <v>0</v>
      </c>
      <c r="G661" s="1">
        <v>0</v>
      </c>
      <c r="H661" s="1">
        <v>0</v>
      </c>
      <c r="I661" s="1">
        <v>0</v>
      </c>
      <c r="J661" s="74">
        <v>0</v>
      </c>
      <c r="K661" s="1">
        <v>0</v>
      </c>
      <c r="L661" s="1">
        <v>950</v>
      </c>
      <c r="M661" s="1">
        <f>'Форма 4'!F2825</f>
        <v>9547443</v>
      </c>
      <c r="N661" s="1">
        <v>0</v>
      </c>
      <c r="O661" s="1">
        <v>0</v>
      </c>
      <c r="P661" s="1">
        <v>0</v>
      </c>
      <c r="Q661" s="1">
        <v>0</v>
      </c>
      <c r="R661" s="1">
        <v>0</v>
      </c>
      <c r="S661" s="1">
        <v>0</v>
      </c>
      <c r="T661" s="1">
        <v>0</v>
      </c>
      <c r="U661" s="1">
        <v>0</v>
      </c>
      <c r="V661" s="1">
        <v>0</v>
      </c>
      <c r="W661" s="1">
        <v>0</v>
      </c>
      <c r="X661" s="1">
        <v>0</v>
      </c>
      <c r="Y661" s="1">
        <v>0</v>
      </c>
    </row>
    <row r="662" spans="1:25" s="4" customFormat="1" ht="15" outlineLevel="2" x14ac:dyDescent="0.25">
      <c r="A662" s="39">
        <f t="shared" si="94"/>
        <v>80</v>
      </c>
      <c r="B662" s="97" t="s">
        <v>817</v>
      </c>
      <c r="C662" s="1">
        <f t="shared" si="93"/>
        <v>20971363.760000002</v>
      </c>
      <c r="D662" s="1">
        <v>0</v>
      </c>
      <c r="E662" s="1">
        <v>0</v>
      </c>
      <c r="F662" s="1">
        <v>0</v>
      </c>
      <c r="G662" s="1">
        <v>0</v>
      </c>
      <c r="H662" s="1">
        <v>0</v>
      </c>
      <c r="I662" s="1">
        <v>0</v>
      </c>
      <c r="J662" s="74">
        <v>0</v>
      </c>
      <c r="K662" s="1">
        <v>0</v>
      </c>
      <c r="L662" s="1">
        <v>0</v>
      </c>
      <c r="M662" s="1">
        <v>0</v>
      </c>
      <c r="N662" s="1">
        <v>0</v>
      </c>
      <c r="O662" s="1">
        <v>0</v>
      </c>
      <c r="P662" s="1">
        <v>0</v>
      </c>
      <c r="Q662" s="1">
        <v>0</v>
      </c>
      <c r="R662" s="1">
        <v>0</v>
      </c>
      <c r="S662" s="1">
        <v>0</v>
      </c>
      <c r="T662" s="1">
        <v>0</v>
      </c>
      <c r="U662" s="1">
        <v>0</v>
      </c>
      <c r="V662" s="1">
        <v>1440</v>
      </c>
      <c r="W662" s="1">
        <f>'Форма 4'!F2830</f>
        <v>20971363.760000002</v>
      </c>
      <c r="X662" s="1">
        <v>0</v>
      </c>
      <c r="Y662" s="1">
        <v>0</v>
      </c>
    </row>
    <row r="663" spans="1:25" s="4" customFormat="1" ht="15" outlineLevel="2" x14ac:dyDescent="0.25">
      <c r="A663" s="39">
        <f t="shared" si="94"/>
        <v>81</v>
      </c>
      <c r="B663" s="97" t="s">
        <v>818</v>
      </c>
      <c r="C663" s="1">
        <f t="shared" si="93"/>
        <v>13973340</v>
      </c>
      <c r="D663" s="1">
        <v>0</v>
      </c>
      <c r="E663" s="1">
        <v>0</v>
      </c>
      <c r="F663" s="1">
        <v>0</v>
      </c>
      <c r="G663" s="1">
        <v>0</v>
      </c>
      <c r="H663" s="1">
        <v>0</v>
      </c>
      <c r="I663" s="1">
        <v>0</v>
      </c>
      <c r="J663" s="74">
        <v>0</v>
      </c>
      <c r="K663" s="1">
        <v>0</v>
      </c>
      <c r="L663" s="1">
        <v>1569</v>
      </c>
      <c r="M663" s="1">
        <f>'Форма 4'!F2835</f>
        <v>13973340</v>
      </c>
      <c r="N663" s="1">
        <v>0</v>
      </c>
      <c r="O663" s="1">
        <v>0</v>
      </c>
      <c r="P663" s="1">
        <v>0</v>
      </c>
      <c r="Q663" s="1">
        <v>0</v>
      </c>
      <c r="R663" s="1">
        <v>0</v>
      </c>
      <c r="S663" s="1">
        <v>0</v>
      </c>
      <c r="T663" s="1">
        <v>0</v>
      </c>
      <c r="U663" s="1">
        <v>0</v>
      </c>
      <c r="V663" s="1">
        <v>0</v>
      </c>
      <c r="W663" s="1">
        <v>0</v>
      </c>
      <c r="X663" s="1">
        <v>0</v>
      </c>
      <c r="Y663" s="1">
        <v>0</v>
      </c>
    </row>
    <row r="664" spans="1:25" s="4" customFormat="1" ht="15" outlineLevel="2" x14ac:dyDescent="0.25">
      <c r="A664" s="39">
        <f t="shared" si="94"/>
        <v>82</v>
      </c>
      <c r="B664" s="97" t="s">
        <v>819</v>
      </c>
      <c r="C664" s="1">
        <f t="shared" si="93"/>
        <v>7983414</v>
      </c>
      <c r="D664" s="1">
        <v>0</v>
      </c>
      <c r="E664" s="1">
        <v>0</v>
      </c>
      <c r="F664" s="1">
        <v>0</v>
      </c>
      <c r="G664" s="1">
        <v>0</v>
      </c>
      <c r="H664" s="1">
        <v>0</v>
      </c>
      <c r="I664" s="1">
        <v>0</v>
      </c>
      <c r="J664" s="74">
        <v>0</v>
      </c>
      <c r="K664" s="1">
        <v>0</v>
      </c>
      <c r="L664" s="1">
        <v>0</v>
      </c>
      <c r="M664" s="1">
        <v>0</v>
      </c>
      <c r="N664" s="1">
        <v>0</v>
      </c>
      <c r="O664" s="1">
        <v>0</v>
      </c>
      <c r="P664" s="1">
        <v>0</v>
      </c>
      <c r="Q664" s="1">
        <v>0</v>
      </c>
      <c r="R664" s="1">
        <v>0</v>
      </c>
      <c r="S664" s="1">
        <v>0</v>
      </c>
      <c r="T664" s="1">
        <v>0</v>
      </c>
      <c r="U664" s="1">
        <v>0</v>
      </c>
      <c r="V664" s="1">
        <v>1235</v>
      </c>
      <c r="W664" s="1">
        <f>'Форма 4'!F2840</f>
        <v>7983414</v>
      </c>
      <c r="X664" s="1">
        <v>0</v>
      </c>
      <c r="Y664" s="1">
        <v>0</v>
      </c>
    </row>
    <row r="665" spans="1:25" s="4" customFormat="1" ht="15" outlineLevel="2" x14ac:dyDescent="0.25">
      <c r="A665" s="39">
        <f t="shared" si="94"/>
        <v>83</v>
      </c>
      <c r="B665" s="97" t="s">
        <v>820</v>
      </c>
      <c r="C665" s="1">
        <f t="shared" si="93"/>
        <v>10824500.800000001</v>
      </c>
      <c r="D665" s="1">
        <v>0</v>
      </c>
      <c r="E665" s="1">
        <v>0</v>
      </c>
      <c r="F665" s="1">
        <v>0</v>
      </c>
      <c r="G665" s="1">
        <v>0</v>
      </c>
      <c r="H665" s="1">
        <v>0</v>
      </c>
      <c r="I665" s="1">
        <v>0</v>
      </c>
      <c r="J665" s="74">
        <v>0</v>
      </c>
      <c r="K665" s="1">
        <v>0</v>
      </c>
      <c r="L665" s="1">
        <v>0</v>
      </c>
      <c r="M665" s="1">
        <v>0</v>
      </c>
      <c r="N665" s="1">
        <v>0</v>
      </c>
      <c r="O665" s="1">
        <v>0</v>
      </c>
      <c r="P665" s="1">
        <v>0</v>
      </c>
      <c r="Q665" s="1">
        <v>0</v>
      </c>
      <c r="R665" s="1">
        <v>0</v>
      </c>
      <c r="S665" s="1">
        <v>0</v>
      </c>
      <c r="T665" s="1">
        <v>0</v>
      </c>
      <c r="U665" s="1">
        <v>0</v>
      </c>
      <c r="V665" s="1">
        <v>1106</v>
      </c>
      <c r="W665" s="1">
        <f>'Форма 4'!F2845</f>
        <v>10824500.800000001</v>
      </c>
      <c r="X665" s="1">
        <v>0</v>
      </c>
      <c r="Y665" s="1">
        <v>0</v>
      </c>
    </row>
    <row r="666" spans="1:25" s="4" customFormat="1" ht="15" outlineLevel="2" x14ac:dyDescent="0.25">
      <c r="A666" s="39">
        <f t="shared" si="94"/>
        <v>84</v>
      </c>
      <c r="B666" s="97" t="s">
        <v>821</v>
      </c>
      <c r="C666" s="1">
        <f t="shared" si="93"/>
        <v>2664937.6</v>
      </c>
      <c r="D666" s="1">
        <v>0</v>
      </c>
      <c r="E666" s="1">
        <f>'Форма 4'!F2850</f>
        <v>2664937.6</v>
      </c>
      <c r="F666" s="1">
        <v>0</v>
      </c>
      <c r="G666" s="1">
        <v>0</v>
      </c>
      <c r="H666" s="1">
        <v>0</v>
      </c>
      <c r="I666" s="1">
        <v>0</v>
      </c>
      <c r="J666" s="74">
        <v>0</v>
      </c>
      <c r="K666" s="1">
        <v>0</v>
      </c>
      <c r="L666" s="1">
        <v>0</v>
      </c>
      <c r="M666" s="1">
        <v>0</v>
      </c>
      <c r="N666" s="1">
        <v>0</v>
      </c>
      <c r="O666" s="1">
        <v>0</v>
      </c>
      <c r="P666" s="1">
        <v>0</v>
      </c>
      <c r="Q666" s="1">
        <v>0</v>
      </c>
      <c r="R666" s="1">
        <v>0</v>
      </c>
      <c r="S666" s="1">
        <v>0</v>
      </c>
      <c r="T666" s="1">
        <v>0</v>
      </c>
      <c r="U666" s="1">
        <v>0</v>
      </c>
      <c r="V666" s="1">
        <v>0</v>
      </c>
      <c r="W666" s="1">
        <v>0</v>
      </c>
      <c r="X666" s="1">
        <v>0</v>
      </c>
      <c r="Y666" s="1">
        <v>0</v>
      </c>
    </row>
    <row r="667" spans="1:25" s="4" customFormat="1" ht="15" outlineLevel="2" x14ac:dyDescent="0.25">
      <c r="A667" s="39">
        <f t="shared" si="94"/>
        <v>85</v>
      </c>
      <c r="B667" s="97" t="s">
        <v>822</v>
      </c>
      <c r="C667" s="1">
        <f t="shared" si="93"/>
        <v>12869241.6</v>
      </c>
      <c r="D667" s="1">
        <v>0</v>
      </c>
      <c r="E667" s="1">
        <v>0</v>
      </c>
      <c r="F667" s="1">
        <v>0</v>
      </c>
      <c r="G667" s="1">
        <v>0</v>
      </c>
      <c r="H667" s="1">
        <v>0</v>
      </c>
      <c r="I667" s="1">
        <v>0</v>
      </c>
      <c r="J667" s="74">
        <v>0</v>
      </c>
      <c r="K667" s="1">
        <v>0</v>
      </c>
      <c r="L667" s="1">
        <v>0</v>
      </c>
      <c r="M667" s="1">
        <v>0</v>
      </c>
      <c r="N667" s="1">
        <v>0</v>
      </c>
      <c r="O667" s="1">
        <v>0</v>
      </c>
      <c r="P667" s="1">
        <v>0</v>
      </c>
      <c r="Q667" s="1">
        <v>0</v>
      </c>
      <c r="R667" s="1">
        <v>0</v>
      </c>
      <c r="S667" s="1">
        <v>0</v>
      </c>
      <c r="T667" s="1">
        <v>0</v>
      </c>
      <c r="U667" s="1">
        <v>0</v>
      </c>
      <c r="V667" s="1">
        <v>877</v>
      </c>
      <c r="W667" s="1">
        <f>'Форма 4'!F2855</f>
        <v>12869241.6</v>
      </c>
      <c r="X667" s="1">
        <v>0</v>
      </c>
      <c r="Y667" s="1">
        <v>0</v>
      </c>
    </row>
    <row r="668" spans="1:25" s="4" customFormat="1" ht="15" outlineLevel="2" x14ac:dyDescent="0.25">
      <c r="A668" s="39">
        <f t="shared" si="94"/>
        <v>86</v>
      </c>
      <c r="B668" s="97" t="s">
        <v>823</v>
      </c>
      <c r="C668" s="1">
        <f t="shared" si="93"/>
        <v>13310660.359999999</v>
      </c>
      <c r="D668" s="1">
        <v>0</v>
      </c>
      <c r="E668" s="1">
        <v>0</v>
      </c>
      <c r="F668" s="1">
        <v>0</v>
      </c>
      <c r="G668" s="1">
        <v>0</v>
      </c>
      <c r="H668" s="1">
        <v>0</v>
      </c>
      <c r="I668" s="1">
        <v>0</v>
      </c>
      <c r="J668" s="74">
        <v>0</v>
      </c>
      <c r="K668" s="1">
        <v>0</v>
      </c>
      <c r="L668" s="1">
        <v>0</v>
      </c>
      <c r="M668" s="1">
        <v>0</v>
      </c>
      <c r="N668" s="1">
        <v>0</v>
      </c>
      <c r="O668" s="1">
        <v>0</v>
      </c>
      <c r="P668" s="1">
        <v>0</v>
      </c>
      <c r="Q668" s="1">
        <v>0</v>
      </c>
      <c r="R668" s="1">
        <v>0</v>
      </c>
      <c r="S668" s="1">
        <v>0</v>
      </c>
      <c r="T668" s="1">
        <v>0</v>
      </c>
      <c r="U668" s="1">
        <v>0</v>
      </c>
      <c r="V668" s="1">
        <v>1139</v>
      </c>
      <c r="W668" s="1">
        <f>'Форма 4'!F2860</f>
        <v>13310660.359999999</v>
      </c>
      <c r="X668" s="1">
        <v>0</v>
      </c>
      <c r="Y668" s="1">
        <v>0</v>
      </c>
    </row>
    <row r="669" spans="1:25" s="4" customFormat="1" ht="15" outlineLevel="2" x14ac:dyDescent="0.25">
      <c r="A669" s="39">
        <f t="shared" si="94"/>
        <v>87</v>
      </c>
      <c r="B669" s="97" t="s">
        <v>824</v>
      </c>
      <c r="C669" s="1">
        <f t="shared" si="93"/>
        <v>8219221.2000000002</v>
      </c>
      <c r="D669" s="1">
        <v>0</v>
      </c>
      <c r="E669" s="1">
        <v>0</v>
      </c>
      <c r="F669" s="1">
        <v>0</v>
      </c>
      <c r="G669" s="1">
        <v>0</v>
      </c>
      <c r="H669" s="1">
        <v>0</v>
      </c>
      <c r="I669" s="1">
        <v>0</v>
      </c>
      <c r="J669" s="74">
        <v>0</v>
      </c>
      <c r="K669" s="1">
        <v>0</v>
      </c>
      <c r="L669" s="1">
        <v>1208</v>
      </c>
      <c r="M669" s="1">
        <f>'Форма 4'!F2865</f>
        <v>8219221.2000000002</v>
      </c>
      <c r="N669" s="1">
        <v>0</v>
      </c>
      <c r="O669" s="1">
        <v>0</v>
      </c>
      <c r="P669" s="1">
        <v>0</v>
      </c>
      <c r="Q669" s="1">
        <v>0</v>
      </c>
      <c r="R669" s="1">
        <v>0</v>
      </c>
      <c r="S669" s="1">
        <v>0</v>
      </c>
      <c r="T669" s="1">
        <v>0</v>
      </c>
      <c r="U669" s="1">
        <v>0</v>
      </c>
      <c r="V669" s="1">
        <v>0</v>
      </c>
      <c r="W669" s="1">
        <v>0</v>
      </c>
      <c r="X669" s="1">
        <v>0</v>
      </c>
      <c r="Y669" s="1">
        <v>0</v>
      </c>
    </row>
    <row r="670" spans="1:25" s="4" customFormat="1" ht="15" outlineLevel="2" x14ac:dyDescent="0.25">
      <c r="A670" s="39">
        <f t="shared" si="94"/>
        <v>88</v>
      </c>
      <c r="B670" s="97" t="s">
        <v>825</v>
      </c>
      <c r="C670" s="1">
        <f t="shared" si="93"/>
        <v>8764875.5999999996</v>
      </c>
      <c r="D670" s="1">
        <v>0</v>
      </c>
      <c r="E670" s="1">
        <v>0</v>
      </c>
      <c r="F670" s="1">
        <v>0</v>
      </c>
      <c r="G670" s="1">
        <v>0</v>
      </c>
      <c r="H670" s="1">
        <v>0</v>
      </c>
      <c r="I670" s="1">
        <v>0</v>
      </c>
      <c r="J670" s="74">
        <v>0</v>
      </c>
      <c r="K670" s="1">
        <v>0</v>
      </c>
      <c r="L670" s="1">
        <v>719</v>
      </c>
      <c r="M670" s="1">
        <f>'Форма 4'!F2870</f>
        <v>8764875.5999999996</v>
      </c>
      <c r="N670" s="1">
        <v>0</v>
      </c>
      <c r="O670" s="1">
        <v>0</v>
      </c>
      <c r="P670" s="1">
        <v>0</v>
      </c>
      <c r="Q670" s="1">
        <v>0</v>
      </c>
      <c r="R670" s="1">
        <v>0</v>
      </c>
      <c r="S670" s="1">
        <v>0</v>
      </c>
      <c r="T670" s="1">
        <v>0</v>
      </c>
      <c r="U670" s="1">
        <v>0</v>
      </c>
      <c r="V670" s="1">
        <v>0</v>
      </c>
      <c r="W670" s="1">
        <v>0</v>
      </c>
      <c r="X670" s="1">
        <v>0</v>
      </c>
      <c r="Y670" s="1">
        <v>0</v>
      </c>
    </row>
    <row r="671" spans="1:25" s="4" customFormat="1" ht="15" customHeight="1" x14ac:dyDescent="0.25">
      <c r="A671" s="201" t="s">
        <v>23</v>
      </c>
      <c r="B671" s="201"/>
      <c r="C671" s="1">
        <f t="shared" ref="C671:Y671" si="95">SUM(C672:C672)</f>
        <v>2460118.3199999998</v>
      </c>
      <c r="D671" s="1">
        <f t="shared" si="95"/>
        <v>0</v>
      </c>
      <c r="E671" s="1">
        <f t="shared" si="95"/>
        <v>0</v>
      </c>
      <c r="F671" s="1">
        <f t="shared" si="95"/>
        <v>0</v>
      </c>
      <c r="G671" s="1">
        <f t="shared" si="95"/>
        <v>0</v>
      </c>
      <c r="H671" s="1">
        <f t="shared" si="95"/>
        <v>0</v>
      </c>
      <c r="I671" s="1">
        <f t="shared" si="95"/>
        <v>0</v>
      </c>
      <c r="J671" s="74">
        <f t="shared" si="95"/>
        <v>0</v>
      </c>
      <c r="K671" s="1">
        <f t="shared" si="95"/>
        <v>0</v>
      </c>
      <c r="L671" s="1">
        <f t="shared" si="95"/>
        <v>0</v>
      </c>
      <c r="M671" s="1">
        <f t="shared" si="95"/>
        <v>0</v>
      </c>
      <c r="N671" s="1">
        <f t="shared" si="95"/>
        <v>0</v>
      </c>
      <c r="O671" s="1">
        <f t="shared" si="95"/>
        <v>0</v>
      </c>
      <c r="P671" s="1">
        <f t="shared" si="95"/>
        <v>282.33999999999997</v>
      </c>
      <c r="Q671" s="1">
        <f t="shared" si="95"/>
        <v>1711608.8</v>
      </c>
      <c r="R671" s="1">
        <f t="shared" si="95"/>
        <v>0</v>
      </c>
      <c r="S671" s="1">
        <f t="shared" si="95"/>
        <v>0</v>
      </c>
      <c r="T671" s="1">
        <f t="shared" si="95"/>
        <v>282.33999999999997</v>
      </c>
      <c r="U671" s="1">
        <f t="shared" si="95"/>
        <v>748509.52</v>
      </c>
      <c r="V671" s="1">
        <f t="shared" si="95"/>
        <v>0</v>
      </c>
      <c r="W671" s="1">
        <f t="shared" si="95"/>
        <v>0</v>
      </c>
      <c r="X671" s="1">
        <f t="shared" si="95"/>
        <v>0</v>
      </c>
      <c r="Y671" s="1">
        <f t="shared" si="95"/>
        <v>0</v>
      </c>
    </row>
    <row r="672" spans="1:25" s="4" customFormat="1" ht="14.25" customHeight="1" outlineLevel="1" x14ac:dyDescent="0.25">
      <c r="A672" s="31">
        <v>3</v>
      </c>
      <c r="B672" s="117" t="s">
        <v>639</v>
      </c>
      <c r="C672" s="1">
        <f>D672+E672+F672+G672+H672+I672+K672+M672+O672+Q672+S672+U672+W672+X672+Y672</f>
        <v>2460118.3199999998</v>
      </c>
      <c r="D672" s="1">
        <v>0</v>
      </c>
      <c r="E672" s="1">
        <v>0</v>
      </c>
      <c r="F672" s="1">
        <v>0</v>
      </c>
      <c r="G672" s="1">
        <v>0</v>
      </c>
      <c r="H672" s="1">
        <v>0</v>
      </c>
      <c r="I672" s="1">
        <v>0</v>
      </c>
      <c r="J672" s="73">
        <v>0</v>
      </c>
      <c r="K672" s="1">
        <v>0</v>
      </c>
      <c r="L672" s="6">
        <v>0</v>
      </c>
      <c r="M672" s="1">
        <v>0</v>
      </c>
      <c r="N672" s="6">
        <v>0</v>
      </c>
      <c r="O672" s="6">
        <v>0</v>
      </c>
      <c r="P672" s="1">
        <v>282.33999999999997</v>
      </c>
      <c r="Q672" s="1">
        <f>'Форма 4'!F2877+'Форма 4'!F2878</f>
        <v>1711608.8</v>
      </c>
      <c r="R672" s="6">
        <v>0</v>
      </c>
      <c r="S672" s="1">
        <v>0</v>
      </c>
      <c r="T672" s="1">
        <v>282.33999999999997</v>
      </c>
      <c r="U672" s="1">
        <f>'Форма 4'!F2879+'Форма 4'!F2880</f>
        <v>748509.52</v>
      </c>
      <c r="V672" s="6">
        <v>0</v>
      </c>
      <c r="W672" s="1">
        <v>0</v>
      </c>
      <c r="X672" s="6">
        <v>0</v>
      </c>
      <c r="Y672" s="1">
        <v>0</v>
      </c>
    </row>
    <row r="673" spans="1:25" s="4" customFormat="1" ht="15" customHeight="1" x14ac:dyDescent="0.25">
      <c r="A673" s="201" t="s">
        <v>414</v>
      </c>
      <c r="B673" s="201"/>
      <c r="C673" s="1">
        <f>SUM(C674:C675)</f>
        <v>3062905.86</v>
      </c>
      <c r="D673" s="1">
        <f t="shared" ref="D673:Y673" si="96">SUM(D674:D675)</f>
        <v>0</v>
      </c>
      <c r="E673" s="1">
        <f t="shared" si="96"/>
        <v>0</v>
      </c>
      <c r="F673" s="1">
        <f t="shared" si="96"/>
        <v>0</v>
      </c>
      <c r="G673" s="1">
        <f t="shared" si="96"/>
        <v>0</v>
      </c>
      <c r="H673" s="1">
        <f t="shared" si="96"/>
        <v>0</v>
      </c>
      <c r="I673" s="1">
        <f t="shared" si="96"/>
        <v>0</v>
      </c>
      <c r="J673" s="74">
        <f t="shared" si="96"/>
        <v>0</v>
      </c>
      <c r="K673" s="1">
        <f t="shared" si="96"/>
        <v>0</v>
      </c>
      <c r="L673" s="1">
        <f t="shared" si="96"/>
        <v>405</v>
      </c>
      <c r="M673" s="1">
        <f t="shared" si="96"/>
        <v>3062905.86</v>
      </c>
      <c r="N673" s="1">
        <f t="shared" si="96"/>
        <v>0</v>
      </c>
      <c r="O673" s="1">
        <f t="shared" si="96"/>
        <v>0</v>
      </c>
      <c r="P673" s="1">
        <f t="shared" si="96"/>
        <v>0</v>
      </c>
      <c r="Q673" s="1">
        <f t="shared" si="96"/>
        <v>0</v>
      </c>
      <c r="R673" s="1">
        <f t="shared" si="96"/>
        <v>0</v>
      </c>
      <c r="S673" s="1">
        <f t="shared" si="96"/>
        <v>0</v>
      </c>
      <c r="T673" s="1">
        <f t="shared" si="96"/>
        <v>0</v>
      </c>
      <c r="U673" s="1">
        <f t="shared" si="96"/>
        <v>0</v>
      </c>
      <c r="V673" s="1">
        <f t="shared" si="96"/>
        <v>0</v>
      </c>
      <c r="W673" s="1">
        <f t="shared" si="96"/>
        <v>0</v>
      </c>
      <c r="X673" s="1">
        <f t="shared" si="96"/>
        <v>0</v>
      </c>
      <c r="Y673" s="1">
        <f t="shared" si="96"/>
        <v>0</v>
      </c>
    </row>
    <row r="674" spans="1:25" s="4" customFormat="1" ht="15" outlineLevel="1" x14ac:dyDescent="0.25">
      <c r="A674" s="31">
        <v>1</v>
      </c>
      <c r="B674" s="117" t="s">
        <v>642</v>
      </c>
      <c r="C674" s="1">
        <f>D674+E674+F674+G674+H674+I674+K674+M674+O674+Q674+S674+U674+W674+X674+Y674</f>
        <v>89611.199999999997</v>
      </c>
      <c r="D674" s="1">
        <v>0</v>
      </c>
      <c r="E674" s="1">
        <v>0</v>
      </c>
      <c r="F674" s="1">
        <v>0</v>
      </c>
      <c r="G674" s="1">
        <v>0</v>
      </c>
      <c r="H674" s="1">
        <v>0</v>
      </c>
      <c r="I674" s="1">
        <v>0</v>
      </c>
      <c r="J674" s="73">
        <v>0</v>
      </c>
      <c r="K674" s="1">
        <v>0</v>
      </c>
      <c r="L674" s="6">
        <v>196</v>
      </c>
      <c r="M674" s="1">
        <f>'Форма 4'!F2882</f>
        <v>89611.199999999997</v>
      </c>
      <c r="N674" s="6">
        <v>0</v>
      </c>
      <c r="O674" s="6">
        <v>0</v>
      </c>
      <c r="P674" s="1">
        <v>0</v>
      </c>
      <c r="Q674" s="1">
        <v>0</v>
      </c>
      <c r="R674" s="6">
        <v>0</v>
      </c>
      <c r="S674" s="1">
        <v>0</v>
      </c>
      <c r="T674" s="6">
        <v>0</v>
      </c>
      <c r="U674" s="1">
        <v>0</v>
      </c>
      <c r="V674" s="6">
        <v>0</v>
      </c>
      <c r="W674" s="1">
        <v>0</v>
      </c>
      <c r="X674" s="6">
        <v>0</v>
      </c>
      <c r="Y674" s="1">
        <v>0</v>
      </c>
    </row>
    <row r="675" spans="1:25" s="4" customFormat="1" ht="15" outlineLevel="1" x14ac:dyDescent="0.25">
      <c r="A675" s="31">
        <v>2</v>
      </c>
      <c r="B675" s="117" t="s">
        <v>417</v>
      </c>
      <c r="C675" s="1">
        <f>D675+E675+F675+G675+H675+I675+K675+M675+O675+Q675+S675+U675+W675+X675+Y675</f>
        <v>2973294.66</v>
      </c>
      <c r="D675" s="1">
        <v>0</v>
      </c>
      <c r="E675" s="1">
        <v>0</v>
      </c>
      <c r="F675" s="1">
        <v>0</v>
      </c>
      <c r="G675" s="1">
        <v>0</v>
      </c>
      <c r="H675" s="1">
        <v>0</v>
      </c>
      <c r="I675" s="1">
        <v>0</v>
      </c>
      <c r="J675" s="73">
        <v>0</v>
      </c>
      <c r="K675" s="1">
        <v>0</v>
      </c>
      <c r="L675" s="6">
        <v>209</v>
      </c>
      <c r="M675" s="1">
        <f>'Форма 4'!F2885</f>
        <v>2973294.66</v>
      </c>
      <c r="N675" s="6">
        <v>0</v>
      </c>
      <c r="O675" s="6">
        <v>0</v>
      </c>
      <c r="P675" s="1">
        <v>0</v>
      </c>
      <c r="Q675" s="1">
        <v>0</v>
      </c>
      <c r="R675" s="6">
        <v>0</v>
      </c>
      <c r="S675" s="1">
        <v>0</v>
      </c>
      <c r="T675" s="6">
        <v>0</v>
      </c>
      <c r="U675" s="1">
        <v>0</v>
      </c>
      <c r="V675" s="6">
        <v>0</v>
      </c>
      <c r="W675" s="1">
        <v>0</v>
      </c>
      <c r="X675" s="6">
        <v>0</v>
      </c>
      <c r="Y675" s="1">
        <v>0</v>
      </c>
    </row>
    <row r="676" spans="1:25" s="4" customFormat="1" ht="15" customHeight="1" x14ac:dyDescent="0.25">
      <c r="A676" s="201" t="s">
        <v>24</v>
      </c>
      <c r="B676" s="201"/>
      <c r="C676" s="1">
        <f t="shared" ref="C676:Y676" si="97">SUM(C677:C689)</f>
        <v>27342249.5</v>
      </c>
      <c r="D676" s="1">
        <f t="shared" si="97"/>
        <v>0</v>
      </c>
      <c r="E676" s="1">
        <f t="shared" si="97"/>
        <v>0</v>
      </c>
      <c r="F676" s="1">
        <f t="shared" si="97"/>
        <v>0</v>
      </c>
      <c r="G676" s="1">
        <f t="shared" si="97"/>
        <v>0</v>
      </c>
      <c r="H676" s="1">
        <f t="shared" si="97"/>
        <v>0</v>
      </c>
      <c r="I676" s="1">
        <f t="shared" si="97"/>
        <v>0</v>
      </c>
      <c r="J676" s="74">
        <f t="shared" si="97"/>
        <v>0</v>
      </c>
      <c r="K676" s="1">
        <f t="shared" si="97"/>
        <v>0</v>
      </c>
      <c r="L676" s="1">
        <f t="shared" si="97"/>
        <v>4408.2700000000004</v>
      </c>
      <c r="M676" s="1">
        <f t="shared" si="97"/>
        <v>24873117.5</v>
      </c>
      <c r="N676" s="1">
        <f t="shared" si="97"/>
        <v>0</v>
      </c>
      <c r="O676" s="1">
        <f t="shared" si="97"/>
        <v>0</v>
      </c>
      <c r="P676" s="1">
        <f t="shared" si="97"/>
        <v>409.5</v>
      </c>
      <c r="Q676" s="1">
        <f t="shared" si="97"/>
        <v>1717880</v>
      </c>
      <c r="R676" s="1">
        <f t="shared" si="97"/>
        <v>0</v>
      </c>
      <c r="S676" s="1">
        <f t="shared" si="97"/>
        <v>0</v>
      </c>
      <c r="T676" s="1">
        <f t="shared" si="97"/>
        <v>409.5</v>
      </c>
      <c r="U676" s="1">
        <f t="shared" si="97"/>
        <v>751252</v>
      </c>
      <c r="V676" s="1">
        <f t="shared" si="97"/>
        <v>0</v>
      </c>
      <c r="W676" s="1">
        <f t="shared" si="97"/>
        <v>0</v>
      </c>
      <c r="X676" s="1">
        <f t="shared" si="97"/>
        <v>0</v>
      </c>
      <c r="Y676" s="1">
        <f t="shared" si="97"/>
        <v>0</v>
      </c>
    </row>
    <row r="677" spans="1:25" s="4" customFormat="1" ht="16.5" customHeight="1" outlineLevel="1" x14ac:dyDescent="0.25">
      <c r="A677" s="31">
        <v>1</v>
      </c>
      <c r="B677" s="2" t="s">
        <v>529</v>
      </c>
      <c r="C677" s="1">
        <f t="shared" ref="C677:C689" si="98">D677+E677+F677+G677+H677+I677+K677+M677+O677+Q677+S677+U677+W677+X677+Y677</f>
        <v>111473.60000000001</v>
      </c>
      <c r="D677" s="1">
        <v>0</v>
      </c>
      <c r="E677" s="1">
        <v>0</v>
      </c>
      <c r="F677" s="1">
        <v>0</v>
      </c>
      <c r="G677" s="1">
        <v>0</v>
      </c>
      <c r="H677" s="1">
        <v>0</v>
      </c>
      <c r="I677" s="1">
        <v>0</v>
      </c>
      <c r="J677" s="73">
        <v>0</v>
      </c>
      <c r="K677" s="1">
        <v>0</v>
      </c>
      <c r="L677" s="6">
        <v>601</v>
      </c>
      <c r="M677" s="1">
        <f>'Форма 4'!F2889</f>
        <v>111473.60000000001</v>
      </c>
      <c r="N677" s="6">
        <v>0</v>
      </c>
      <c r="O677" s="6">
        <v>0</v>
      </c>
      <c r="P677" s="6">
        <v>0</v>
      </c>
      <c r="Q677" s="1">
        <v>0</v>
      </c>
      <c r="R677" s="6">
        <v>0</v>
      </c>
      <c r="S677" s="1">
        <v>0</v>
      </c>
      <c r="T677" s="1">
        <v>0</v>
      </c>
      <c r="U677" s="1">
        <v>0</v>
      </c>
      <c r="V677" s="1">
        <v>0</v>
      </c>
      <c r="W677" s="1">
        <v>0</v>
      </c>
      <c r="X677" s="1">
        <v>0</v>
      </c>
      <c r="Y677" s="1">
        <v>0</v>
      </c>
    </row>
    <row r="678" spans="1:25" s="4" customFormat="1" ht="15" outlineLevel="1" x14ac:dyDescent="0.25">
      <c r="A678" s="31">
        <f>A677+1</f>
        <v>2</v>
      </c>
      <c r="B678" s="2" t="s">
        <v>530</v>
      </c>
      <c r="C678" s="1">
        <f t="shared" si="98"/>
        <v>106967</v>
      </c>
      <c r="D678" s="1">
        <v>0</v>
      </c>
      <c r="E678" s="1">
        <v>0</v>
      </c>
      <c r="F678" s="1">
        <v>0</v>
      </c>
      <c r="G678" s="1">
        <v>0</v>
      </c>
      <c r="H678" s="1">
        <v>0</v>
      </c>
      <c r="I678" s="1">
        <v>0</v>
      </c>
      <c r="J678" s="73">
        <v>0</v>
      </c>
      <c r="K678" s="1">
        <v>0</v>
      </c>
      <c r="L678" s="6">
        <v>415</v>
      </c>
      <c r="M678" s="1">
        <f>'Форма 4'!F2892</f>
        <v>106967</v>
      </c>
      <c r="N678" s="6">
        <v>0</v>
      </c>
      <c r="O678" s="6">
        <v>0</v>
      </c>
      <c r="P678" s="6">
        <v>0</v>
      </c>
      <c r="Q678" s="1">
        <v>0</v>
      </c>
      <c r="R678" s="6">
        <v>0</v>
      </c>
      <c r="S678" s="1">
        <v>0</v>
      </c>
      <c r="T678" s="1">
        <v>0</v>
      </c>
      <c r="U678" s="1">
        <v>0</v>
      </c>
      <c r="V678" s="1">
        <v>0</v>
      </c>
      <c r="W678" s="1">
        <v>0</v>
      </c>
      <c r="X678" s="1">
        <v>0</v>
      </c>
      <c r="Y678" s="1">
        <v>0</v>
      </c>
    </row>
    <row r="679" spans="1:25" s="4" customFormat="1" ht="15" outlineLevel="1" x14ac:dyDescent="0.25">
      <c r="A679" s="31">
        <f t="shared" ref="A679:A689" si="99">A678+1</f>
        <v>3</v>
      </c>
      <c r="B679" s="2" t="s">
        <v>516</v>
      </c>
      <c r="C679" s="1">
        <f t="shared" si="98"/>
        <v>3221414.7</v>
      </c>
      <c r="D679" s="1">
        <v>0</v>
      </c>
      <c r="E679" s="1">
        <v>0</v>
      </c>
      <c r="F679" s="1">
        <v>0</v>
      </c>
      <c r="G679" s="1">
        <v>0</v>
      </c>
      <c r="H679" s="1">
        <v>0</v>
      </c>
      <c r="I679" s="1">
        <v>0</v>
      </c>
      <c r="J679" s="73">
        <v>0</v>
      </c>
      <c r="K679" s="1">
        <v>0</v>
      </c>
      <c r="L679" s="6">
        <v>333.97</v>
      </c>
      <c r="M679" s="1">
        <f>'Форма 4'!F2895</f>
        <v>3221414.7</v>
      </c>
      <c r="N679" s="6">
        <v>0</v>
      </c>
      <c r="O679" s="6">
        <v>0</v>
      </c>
      <c r="P679" s="6">
        <v>0</v>
      </c>
      <c r="Q679" s="1">
        <v>0</v>
      </c>
      <c r="R679" s="6">
        <v>0</v>
      </c>
      <c r="S679" s="1">
        <v>0</v>
      </c>
      <c r="T679" s="1">
        <v>0</v>
      </c>
      <c r="U679" s="1">
        <v>0</v>
      </c>
      <c r="V679" s="1">
        <v>0</v>
      </c>
      <c r="W679" s="1">
        <v>0</v>
      </c>
      <c r="X679" s="1">
        <v>0</v>
      </c>
      <c r="Y679" s="1">
        <v>0</v>
      </c>
    </row>
    <row r="680" spans="1:25" s="4" customFormat="1" ht="15" outlineLevel="1" x14ac:dyDescent="0.25">
      <c r="A680" s="31">
        <f t="shared" si="99"/>
        <v>4</v>
      </c>
      <c r="B680" s="2" t="s">
        <v>532</v>
      </c>
      <c r="C680" s="1">
        <f t="shared" si="98"/>
        <v>114478</v>
      </c>
      <c r="D680" s="1">
        <v>0</v>
      </c>
      <c r="E680" s="1">
        <v>0</v>
      </c>
      <c r="F680" s="1">
        <v>0</v>
      </c>
      <c r="G680" s="1">
        <v>0</v>
      </c>
      <c r="H680" s="1">
        <v>0</v>
      </c>
      <c r="I680" s="1">
        <v>0</v>
      </c>
      <c r="J680" s="73">
        <v>0</v>
      </c>
      <c r="K680" s="1">
        <v>0</v>
      </c>
      <c r="L680" s="6">
        <v>317</v>
      </c>
      <c r="M680" s="1">
        <f>'Форма 4'!F2898</f>
        <v>114478</v>
      </c>
      <c r="N680" s="6">
        <v>0</v>
      </c>
      <c r="O680" s="6">
        <v>0</v>
      </c>
      <c r="P680" s="6">
        <v>0</v>
      </c>
      <c r="Q680" s="1">
        <v>0</v>
      </c>
      <c r="R680" s="6">
        <v>0</v>
      </c>
      <c r="S680" s="1">
        <v>0</v>
      </c>
      <c r="T680" s="1">
        <v>0</v>
      </c>
      <c r="U680" s="1">
        <v>0</v>
      </c>
      <c r="V680" s="1">
        <v>0</v>
      </c>
      <c r="W680" s="1">
        <v>0</v>
      </c>
      <c r="X680" s="1">
        <v>0</v>
      </c>
      <c r="Y680" s="1">
        <v>0</v>
      </c>
    </row>
    <row r="681" spans="1:25" s="4" customFormat="1" ht="15" outlineLevel="1" x14ac:dyDescent="0.25">
      <c r="A681" s="31">
        <f t="shared" si="99"/>
        <v>5</v>
      </c>
      <c r="B681" s="2" t="s">
        <v>517</v>
      </c>
      <c r="C681" s="1">
        <f t="shared" si="98"/>
        <v>3151302</v>
      </c>
      <c r="D681" s="1">
        <v>0</v>
      </c>
      <c r="E681" s="1">
        <v>0</v>
      </c>
      <c r="F681" s="1">
        <v>0</v>
      </c>
      <c r="G681" s="1">
        <v>0</v>
      </c>
      <c r="H681" s="1">
        <v>0</v>
      </c>
      <c r="I681" s="1">
        <v>0</v>
      </c>
      <c r="J681" s="73">
        <v>0</v>
      </c>
      <c r="K681" s="1">
        <v>0</v>
      </c>
      <c r="L681" s="6">
        <v>333.6</v>
      </c>
      <c r="M681" s="1">
        <f>'Форма 4'!F2901</f>
        <v>3151302</v>
      </c>
      <c r="N681" s="6">
        <v>0</v>
      </c>
      <c r="O681" s="6">
        <v>0</v>
      </c>
      <c r="P681" s="6">
        <v>0</v>
      </c>
      <c r="Q681" s="1">
        <v>0</v>
      </c>
      <c r="R681" s="6">
        <v>0</v>
      </c>
      <c r="S681" s="1">
        <v>0</v>
      </c>
      <c r="T681" s="1">
        <v>0</v>
      </c>
      <c r="U681" s="1">
        <v>0</v>
      </c>
      <c r="V681" s="1">
        <v>0</v>
      </c>
      <c r="W681" s="1">
        <v>0</v>
      </c>
      <c r="X681" s="1">
        <v>0</v>
      </c>
      <c r="Y681" s="1">
        <v>0</v>
      </c>
    </row>
    <row r="682" spans="1:25" s="4" customFormat="1" ht="15" outlineLevel="1" x14ac:dyDescent="0.25">
      <c r="A682" s="31">
        <f t="shared" si="99"/>
        <v>6</v>
      </c>
      <c r="B682" s="192" t="s">
        <v>528</v>
      </c>
      <c r="C682" s="1">
        <f t="shared" si="98"/>
        <v>2115443.4</v>
      </c>
      <c r="D682" s="1">
        <v>0</v>
      </c>
      <c r="E682" s="1">
        <v>0</v>
      </c>
      <c r="F682" s="1">
        <v>0</v>
      </c>
      <c r="G682" s="1">
        <v>0</v>
      </c>
      <c r="H682" s="1">
        <v>0</v>
      </c>
      <c r="I682" s="1">
        <v>0</v>
      </c>
      <c r="J682" s="73">
        <v>0</v>
      </c>
      <c r="K682" s="1">
        <v>0</v>
      </c>
      <c r="L682" s="6">
        <v>210.6</v>
      </c>
      <c r="M682" s="1">
        <f>'Форма 4'!F2904</f>
        <v>2115443.4</v>
      </c>
      <c r="N682" s="6">
        <v>0</v>
      </c>
      <c r="O682" s="6">
        <v>0</v>
      </c>
      <c r="P682" s="6">
        <v>0</v>
      </c>
      <c r="Q682" s="1">
        <v>0</v>
      </c>
      <c r="R682" s="6">
        <v>0</v>
      </c>
      <c r="S682" s="1">
        <v>0</v>
      </c>
      <c r="T682" s="1">
        <v>0</v>
      </c>
      <c r="U682" s="1">
        <v>0</v>
      </c>
      <c r="V682" s="1">
        <v>0</v>
      </c>
      <c r="W682" s="1">
        <v>0</v>
      </c>
      <c r="X682" s="1">
        <v>0</v>
      </c>
      <c r="Y682" s="1">
        <v>0</v>
      </c>
    </row>
    <row r="683" spans="1:25" s="4" customFormat="1" ht="15" outlineLevel="1" x14ac:dyDescent="0.25">
      <c r="A683" s="31">
        <f t="shared" si="99"/>
        <v>7</v>
      </c>
      <c r="B683" s="2" t="s">
        <v>518</v>
      </c>
      <c r="C683" s="1">
        <f t="shared" si="98"/>
        <v>2497670.7000000002</v>
      </c>
      <c r="D683" s="1">
        <v>0</v>
      </c>
      <c r="E683" s="1">
        <v>0</v>
      </c>
      <c r="F683" s="1">
        <v>0</v>
      </c>
      <c r="G683" s="1">
        <v>0</v>
      </c>
      <c r="H683" s="1">
        <v>0</v>
      </c>
      <c r="I683" s="1">
        <v>0</v>
      </c>
      <c r="J683" s="73">
        <v>0</v>
      </c>
      <c r="K683" s="1">
        <v>0</v>
      </c>
      <c r="L683" s="6">
        <v>271</v>
      </c>
      <c r="M683" s="1">
        <f>'Форма 4'!F2907</f>
        <v>2497670.7000000002</v>
      </c>
      <c r="N683" s="6">
        <v>0</v>
      </c>
      <c r="O683" s="6">
        <v>0</v>
      </c>
      <c r="P683" s="6">
        <v>0</v>
      </c>
      <c r="Q683" s="1">
        <v>0</v>
      </c>
      <c r="R683" s="6">
        <v>0</v>
      </c>
      <c r="S683" s="1">
        <v>0</v>
      </c>
      <c r="T683" s="1">
        <v>0</v>
      </c>
      <c r="U683" s="1">
        <v>0</v>
      </c>
      <c r="V683" s="1">
        <v>0</v>
      </c>
      <c r="W683" s="1">
        <v>0</v>
      </c>
      <c r="X683" s="1">
        <v>0</v>
      </c>
      <c r="Y683" s="1">
        <v>0</v>
      </c>
    </row>
    <row r="684" spans="1:25" s="4" customFormat="1" ht="15" outlineLevel="1" x14ac:dyDescent="0.25">
      <c r="A684" s="31">
        <f t="shared" si="99"/>
        <v>8</v>
      </c>
      <c r="B684" s="2" t="s">
        <v>519</v>
      </c>
      <c r="C684" s="1">
        <f t="shared" si="98"/>
        <v>2469132</v>
      </c>
      <c r="D684" s="1">
        <v>0</v>
      </c>
      <c r="E684" s="1">
        <v>0</v>
      </c>
      <c r="F684" s="1">
        <v>0</v>
      </c>
      <c r="G684" s="1">
        <v>0</v>
      </c>
      <c r="H684" s="1">
        <v>0</v>
      </c>
      <c r="I684" s="1">
        <v>0</v>
      </c>
      <c r="J684" s="73">
        <v>0</v>
      </c>
      <c r="K684" s="1">
        <v>0</v>
      </c>
      <c r="L684" s="6">
        <v>0</v>
      </c>
      <c r="M684" s="1">
        <v>0</v>
      </c>
      <c r="N684" s="6">
        <v>0</v>
      </c>
      <c r="O684" s="6">
        <v>0</v>
      </c>
      <c r="P684" s="6">
        <v>409.5</v>
      </c>
      <c r="Q684" s="1">
        <f>'Форма 4'!F2911+'Форма 4'!F2912</f>
        <v>1717880</v>
      </c>
      <c r="R684" s="6">
        <v>0</v>
      </c>
      <c r="S684" s="1">
        <v>0</v>
      </c>
      <c r="T684" s="1">
        <v>409.5</v>
      </c>
      <c r="U684" s="1">
        <f>'Форма 4'!F2913+'Форма 4'!F2914</f>
        <v>751252</v>
      </c>
      <c r="V684" s="1">
        <v>0</v>
      </c>
      <c r="W684" s="1">
        <v>0</v>
      </c>
      <c r="X684" s="1">
        <v>0</v>
      </c>
      <c r="Y684" s="1">
        <v>0</v>
      </c>
    </row>
    <row r="685" spans="1:25" s="4" customFormat="1" ht="15" outlineLevel="1" x14ac:dyDescent="0.25">
      <c r="A685" s="31">
        <f t="shared" si="99"/>
        <v>9</v>
      </c>
      <c r="B685" s="2" t="s">
        <v>522</v>
      </c>
      <c r="C685" s="1">
        <f t="shared" si="98"/>
        <v>2729118</v>
      </c>
      <c r="D685" s="1">
        <v>0</v>
      </c>
      <c r="E685" s="1">
        <v>0</v>
      </c>
      <c r="F685" s="1">
        <v>0</v>
      </c>
      <c r="G685" s="1">
        <v>0</v>
      </c>
      <c r="H685" s="1">
        <v>0</v>
      </c>
      <c r="I685" s="1">
        <v>0</v>
      </c>
      <c r="J685" s="73">
        <v>0</v>
      </c>
      <c r="K685" s="1">
        <v>0</v>
      </c>
      <c r="L685" s="6">
        <v>312</v>
      </c>
      <c r="M685" s="1">
        <f>'Форма 4'!F2915</f>
        <v>2729118</v>
      </c>
      <c r="N685" s="6">
        <v>0</v>
      </c>
      <c r="O685" s="6">
        <v>0</v>
      </c>
      <c r="P685" s="6">
        <v>0</v>
      </c>
      <c r="Q685" s="1">
        <v>0</v>
      </c>
      <c r="R685" s="6">
        <v>0</v>
      </c>
      <c r="S685" s="1">
        <v>0</v>
      </c>
      <c r="T685" s="1">
        <v>0</v>
      </c>
      <c r="U685" s="1">
        <v>0</v>
      </c>
      <c r="V685" s="1">
        <v>0</v>
      </c>
      <c r="W685" s="1">
        <v>0</v>
      </c>
      <c r="X685" s="1">
        <v>0</v>
      </c>
      <c r="Y685" s="1">
        <v>0</v>
      </c>
    </row>
    <row r="686" spans="1:25" s="4" customFormat="1" ht="15" outlineLevel="1" x14ac:dyDescent="0.25">
      <c r="A686" s="31">
        <f t="shared" si="99"/>
        <v>10</v>
      </c>
      <c r="B686" s="2" t="s">
        <v>524</v>
      </c>
      <c r="C686" s="1">
        <f t="shared" si="98"/>
        <v>2972627.7</v>
      </c>
      <c r="D686" s="1">
        <v>0</v>
      </c>
      <c r="E686" s="1">
        <v>0</v>
      </c>
      <c r="F686" s="1">
        <v>0</v>
      </c>
      <c r="G686" s="1">
        <v>0</v>
      </c>
      <c r="H686" s="1">
        <v>0</v>
      </c>
      <c r="I686" s="1">
        <v>0</v>
      </c>
      <c r="J686" s="73">
        <v>0</v>
      </c>
      <c r="K686" s="1">
        <v>0</v>
      </c>
      <c r="L686" s="6">
        <v>321</v>
      </c>
      <c r="M686" s="1">
        <f>'Форма 4'!F2918</f>
        <v>2972627.7</v>
      </c>
      <c r="N686" s="6">
        <v>0</v>
      </c>
      <c r="O686" s="6">
        <v>0</v>
      </c>
      <c r="P686" s="6">
        <v>0</v>
      </c>
      <c r="Q686" s="1">
        <v>0</v>
      </c>
      <c r="R686" s="6">
        <v>0</v>
      </c>
      <c r="S686" s="1">
        <v>0</v>
      </c>
      <c r="T686" s="1">
        <v>0</v>
      </c>
      <c r="U686" s="1">
        <v>0</v>
      </c>
      <c r="V686" s="1">
        <v>0</v>
      </c>
      <c r="W686" s="1">
        <v>0</v>
      </c>
      <c r="X686" s="1">
        <v>0</v>
      </c>
      <c r="Y686" s="1">
        <v>0</v>
      </c>
    </row>
    <row r="687" spans="1:25" s="4" customFormat="1" ht="15" outlineLevel="1" x14ac:dyDescent="0.25">
      <c r="A687" s="31">
        <f t="shared" si="99"/>
        <v>11</v>
      </c>
      <c r="B687" s="2" t="s">
        <v>525</v>
      </c>
      <c r="C687" s="1">
        <f t="shared" si="98"/>
        <v>2559490.5</v>
      </c>
      <c r="D687" s="1">
        <v>0</v>
      </c>
      <c r="E687" s="1">
        <v>0</v>
      </c>
      <c r="F687" s="1">
        <v>0</v>
      </c>
      <c r="G687" s="1">
        <v>0</v>
      </c>
      <c r="H687" s="1">
        <v>0</v>
      </c>
      <c r="I687" s="1">
        <v>0</v>
      </c>
      <c r="J687" s="73">
        <v>0</v>
      </c>
      <c r="K687" s="1">
        <v>0</v>
      </c>
      <c r="L687" s="6">
        <v>253.1</v>
      </c>
      <c r="M687" s="1">
        <f>'Форма 4'!F2921</f>
        <v>2559490.5</v>
      </c>
      <c r="N687" s="6">
        <v>0</v>
      </c>
      <c r="O687" s="6">
        <v>0</v>
      </c>
      <c r="P687" s="6">
        <v>0</v>
      </c>
      <c r="Q687" s="1">
        <v>0</v>
      </c>
      <c r="R687" s="6">
        <v>0</v>
      </c>
      <c r="S687" s="1">
        <v>0</v>
      </c>
      <c r="T687" s="1">
        <v>0</v>
      </c>
      <c r="U687" s="1">
        <v>0</v>
      </c>
      <c r="V687" s="1">
        <v>0</v>
      </c>
      <c r="W687" s="1">
        <v>0</v>
      </c>
      <c r="X687" s="1">
        <v>0</v>
      </c>
      <c r="Y687" s="1">
        <v>0</v>
      </c>
    </row>
    <row r="688" spans="1:25" s="4" customFormat="1" ht="15" outlineLevel="1" x14ac:dyDescent="0.25">
      <c r="A688" s="31">
        <f t="shared" si="99"/>
        <v>12</v>
      </c>
      <c r="B688" s="2" t="s">
        <v>526</v>
      </c>
      <c r="C688" s="1">
        <f t="shared" si="98"/>
        <v>2670313.7999999998</v>
      </c>
      <c r="D688" s="1">
        <v>0</v>
      </c>
      <c r="E688" s="1">
        <v>0</v>
      </c>
      <c r="F688" s="1">
        <v>0</v>
      </c>
      <c r="G688" s="1">
        <v>0</v>
      </c>
      <c r="H688" s="1">
        <v>0</v>
      </c>
      <c r="I688" s="1">
        <v>0</v>
      </c>
      <c r="J688" s="73">
        <v>0</v>
      </c>
      <c r="K688" s="1">
        <v>0</v>
      </c>
      <c r="L688" s="6">
        <v>520</v>
      </c>
      <c r="M688" s="1">
        <f>'Форма 4'!F2924</f>
        <v>2670313.7999999998</v>
      </c>
      <c r="N688" s="6">
        <v>0</v>
      </c>
      <c r="O688" s="6">
        <v>0</v>
      </c>
      <c r="P688" s="6">
        <v>0</v>
      </c>
      <c r="Q688" s="1">
        <v>0</v>
      </c>
      <c r="R688" s="6">
        <v>0</v>
      </c>
      <c r="S688" s="1">
        <v>0</v>
      </c>
      <c r="T688" s="1">
        <v>0</v>
      </c>
      <c r="U688" s="1">
        <v>0</v>
      </c>
      <c r="V688" s="1">
        <v>0</v>
      </c>
      <c r="W688" s="1">
        <v>0</v>
      </c>
      <c r="X688" s="1">
        <v>0</v>
      </c>
      <c r="Y688" s="1">
        <v>0</v>
      </c>
    </row>
    <row r="689" spans="1:25" s="4" customFormat="1" ht="15" outlineLevel="1" x14ac:dyDescent="0.25">
      <c r="A689" s="31">
        <f t="shared" si="99"/>
        <v>13</v>
      </c>
      <c r="B689" s="2" t="s">
        <v>527</v>
      </c>
      <c r="C689" s="1">
        <f t="shared" si="98"/>
        <v>2622818.1</v>
      </c>
      <c r="D689" s="1">
        <v>0</v>
      </c>
      <c r="E689" s="1">
        <v>0</v>
      </c>
      <c r="F689" s="1">
        <v>0</v>
      </c>
      <c r="G689" s="1">
        <v>0</v>
      </c>
      <c r="H689" s="1">
        <v>0</v>
      </c>
      <c r="I689" s="1">
        <v>0</v>
      </c>
      <c r="J689" s="73">
        <v>0</v>
      </c>
      <c r="K689" s="1">
        <v>0</v>
      </c>
      <c r="L689" s="6">
        <v>520</v>
      </c>
      <c r="M689" s="1">
        <f>'Форма 4'!F2927</f>
        <v>2622818.1</v>
      </c>
      <c r="N689" s="6">
        <v>0</v>
      </c>
      <c r="O689" s="6">
        <v>0</v>
      </c>
      <c r="P689" s="6">
        <v>0</v>
      </c>
      <c r="Q689" s="1">
        <v>0</v>
      </c>
      <c r="R689" s="6">
        <v>0</v>
      </c>
      <c r="S689" s="1">
        <v>0</v>
      </c>
      <c r="T689" s="1">
        <v>0</v>
      </c>
      <c r="U689" s="1">
        <v>0</v>
      </c>
      <c r="V689" s="1">
        <v>0</v>
      </c>
      <c r="W689" s="1">
        <v>0</v>
      </c>
      <c r="X689" s="1">
        <v>0</v>
      </c>
      <c r="Y689" s="1">
        <v>0</v>
      </c>
    </row>
    <row r="690" spans="1:25" s="4" customFormat="1" ht="15" customHeight="1" x14ac:dyDescent="0.25">
      <c r="A690" s="201" t="s">
        <v>436</v>
      </c>
      <c r="B690" s="201"/>
      <c r="C690" s="1">
        <f>C691</f>
        <v>120525</v>
      </c>
      <c r="D690" s="1">
        <f t="shared" ref="D690:Y690" si="100">D691</f>
        <v>0</v>
      </c>
      <c r="E690" s="1">
        <f t="shared" si="100"/>
        <v>0</v>
      </c>
      <c r="F690" s="1">
        <f t="shared" si="100"/>
        <v>0</v>
      </c>
      <c r="G690" s="1">
        <f t="shared" si="100"/>
        <v>0</v>
      </c>
      <c r="H690" s="1">
        <f t="shared" si="100"/>
        <v>0</v>
      </c>
      <c r="I690" s="1">
        <f t="shared" si="100"/>
        <v>0</v>
      </c>
      <c r="J690" s="73">
        <f t="shared" si="100"/>
        <v>0</v>
      </c>
      <c r="K690" s="1">
        <f t="shared" si="100"/>
        <v>0</v>
      </c>
      <c r="L690" s="6">
        <f t="shared" si="100"/>
        <v>408.4</v>
      </c>
      <c r="M690" s="1">
        <f t="shared" si="100"/>
        <v>120525</v>
      </c>
      <c r="N690" s="6">
        <f t="shared" si="100"/>
        <v>0</v>
      </c>
      <c r="O690" s="6">
        <f t="shared" si="100"/>
        <v>0</v>
      </c>
      <c r="P690" s="6">
        <f t="shared" si="100"/>
        <v>0</v>
      </c>
      <c r="Q690" s="1">
        <f t="shared" si="100"/>
        <v>0</v>
      </c>
      <c r="R690" s="6">
        <f t="shared" si="100"/>
        <v>0</v>
      </c>
      <c r="S690" s="1">
        <f t="shared" si="100"/>
        <v>0</v>
      </c>
      <c r="T690" s="1">
        <f t="shared" si="100"/>
        <v>0</v>
      </c>
      <c r="U690" s="1">
        <f t="shared" si="100"/>
        <v>0</v>
      </c>
      <c r="V690" s="1">
        <f t="shared" si="100"/>
        <v>0</v>
      </c>
      <c r="W690" s="1">
        <f t="shared" si="100"/>
        <v>0</v>
      </c>
      <c r="X690" s="1">
        <f t="shared" si="100"/>
        <v>0</v>
      </c>
      <c r="Y690" s="1">
        <f t="shared" si="100"/>
        <v>0</v>
      </c>
    </row>
    <row r="691" spans="1:25" s="4" customFormat="1" ht="15" outlineLevel="1" x14ac:dyDescent="0.25">
      <c r="A691" s="31">
        <v>1</v>
      </c>
      <c r="B691" s="2" t="s">
        <v>647</v>
      </c>
      <c r="C691" s="1">
        <f>D691+E691+F691+G691+H691+I691+K691+M691+O691+Q691+S691+U691+W691+X691+Y691</f>
        <v>120525</v>
      </c>
      <c r="D691" s="1">
        <v>0</v>
      </c>
      <c r="E691" s="1">
        <v>0</v>
      </c>
      <c r="F691" s="1">
        <v>0</v>
      </c>
      <c r="G691" s="1">
        <v>0</v>
      </c>
      <c r="H691" s="1">
        <v>0</v>
      </c>
      <c r="I691" s="1">
        <v>0</v>
      </c>
      <c r="J691" s="73">
        <v>0</v>
      </c>
      <c r="K691" s="1">
        <v>0</v>
      </c>
      <c r="L691" s="6">
        <v>408.4</v>
      </c>
      <c r="M691" s="1">
        <f>'Форма 4'!F2931</f>
        <v>120525</v>
      </c>
      <c r="N691" s="6">
        <v>0</v>
      </c>
      <c r="O691" s="6">
        <v>0</v>
      </c>
      <c r="P691" s="6">
        <v>0</v>
      </c>
      <c r="Q691" s="1">
        <v>0</v>
      </c>
      <c r="R691" s="6">
        <v>0</v>
      </c>
      <c r="S691" s="1">
        <v>0</v>
      </c>
      <c r="T691" s="1">
        <v>0</v>
      </c>
      <c r="U691" s="1">
        <v>0</v>
      </c>
      <c r="V691" s="1">
        <v>0</v>
      </c>
      <c r="W691" s="1">
        <v>0</v>
      </c>
      <c r="X691" s="1">
        <v>0</v>
      </c>
      <c r="Y691" s="1">
        <v>0</v>
      </c>
    </row>
    <row r="692" spans="1:25" s="4" customFormat="1" ht="15" customHeight="1" x14ac:dyDescent="0.25">
      <c r="A692" s="201" t="s">
        <v>444</v>
      </c>
      <c r="B692" s="201"/>
      <c r="C692" s="1">
        <f>C693</f>
        <v>103600</v>
      </c>
      <c r="D692" s="1">
        <f t="shared" ref="D692:Y692" si="101">D693</f>
        <v>0</v>
      </c>
      <c r="E692" s="1">
        <f t="shared" si="101"/>
        <v>0</v>
      </c>
      <c r="F692" s="1">
        <f t="shared" si="101"/>
        <v>0</v>
      </c>
      <c r="G692" s="1">
        <f t="shared" si="101"/>
        <v>0</v>
      </c>
      <c r="H692" s="1">
        <f t="shared" si="101"/>
        <v>0</v>
      </c>
      <c r="I692" s="1">
        <f t="shared" si="101"/>
        <v>0</v>
      </c>
      <c r="J692" s="73">
        <f t="shared" si="101"/>
        <v>0</v>
      </c>
      <c r="K692" s="1">
        <f t="shared" si="101"/>
        <v>0</v>
      </c>
      <c r="L692" s="6">
        <f t="shared" si="101"/>
        <v>350</v>
      </c>
      <c r="M692" s="1">
        <f t="shared" si="101"/>
        <v>103600</v>
      </c>
      <c r="N692" s="6">
        <f t="shared" si="101"/>
        <v>0</v>
      </c>
      <c r="O692" s="6">
        <f t="shared" si="101"/>
        <v>0</v>
      </c>
      <c r="P692" s="6">
        <f t="shared" si="101"/>
        <v>0</v>
      </c>
      <c r="Q692" s="1">
        <f t="shared" si="101"/>
        <v>0</v>
      </c>
      <c r="R692" s="6">
        <f t="shared" si="101"/>
        <v>0</v>
      </c>
      <c r="S692" s="1">
        <f t="shared" si="101"/>
        <v>0</v>
      </c>
      <c r="T692" s="1">
        <f t="shared" si="101"/>
        <v>0</v>
      </c>
      <c r="U692" s="1">
        <f t="shared" si="101"/>
        <v>0</v>
      </c>
      <c r="V692" s="1">
        <f t="shared" si="101"/>
        <v>0</v>
      </c>
      <c r="W692" s="1">
        <f t="shared" si="101"/>
        <v>0</v>
      </c>
      <c r="X692" s="1">
        <f t="shared" si="101"/>
        <v>0</v>
      </c>
      <c r="Y692" s="1">
        <f t="shared" si="101"/>
        <v>0</v>
      </c>
    </row>
    <row r="693" spans="1:25" s="4" customFormat="1" ht="15" outlineLevel="1" x14ac:dyDescent="0.25">
      <c r="A693" s="31">
        <v>1</v>
      </c>
      <c r="B693" s="2" t="s">
        <v>515</v>
      </c>
      <c r="C693" s="1">
        <f>D693+E693+F693+G693+H693+I693+K693+M693+O693+Q693+S693+U693+W693+X693+Y693</f>
        <v>103600</v>
      </c>
      <c r="D693" s="1">
        <v>0</v>
      </c>
      <c r="E693" s="1">
        <v>0</v>
      </c>
      <c r="F693" s="1">
        <v>0</v>
      </c>
      <c r="G693" s="1">
        <v>0</v>
      </c>
      <c r="H693" s="1">
        <v>0</v>
      </c>
      <c r="I693" s="1">
        <v>0</v>
      </c>
      <c r="J693" s="73">
        <v>0</v>
      </c>
      <c r="K693" s="1">
        <v>0</v>
      </c>
      <c r="L693" s="6">
        <v>350</v>
      </c>
      <c r="M693" s="1">
        <f>'Форма 4'!F2935</f>
        <v>103600</v>
      </c>
      <c r="N693" s="6">
        <v>0</v>
      </c>
      <c r="O693" s="6">
        <v>0</v>
      </c>
      <c r="P693" s="6">
        <v>0</v>
      </c>
      <c r="Q693" s="1">
        <v>0</v>
      </c>
      <c r="R693" s="6">
        <v>0</v>
      </c>
      <c r="S693" s="1">
        <v>0</v>
      </c>
      <c r="T693" s="1">
        <v>0</v>
      </c>
      <c r="U693" s="1">
        <v>0</v>
      </c>
      <c r="V693" s="1">
        <v>0</v>
      </c>
      <c r="W693" s="1">
        <v>0</v>
      </c>
      <c r="X693" s="1">
        <v>0</v>
      </c>
      <c r="Y693" s="1">
        <v>0</v>
      </c>
    </row>
    <row r="694" spans="1:25" s="4" customFormat="1" ht="15" customHeight="1" x14ac:dyDescent="0.25">
      <c r="A694" s="201" t="s">
        <v>453</v>
      </c>
      <c r="B694" s="201"/>
      <c r="C694" s="1">
        <f>SUM(C695:C696)</f>
        <v>5414152.9000000004</v>
      </c>
      <c r="D694" s="1">
        <f t="shared" ref="D694:Y694" si="102">SUM(D695:D696)</f>
        <v>0</v>
      </c>
      <c r="E694" s="1">
        <f t="shared" si="102"/>
        <v>0</v>
      </c>
      <c r="F694" s="1">
        <f t="shared" si="102"/>
        <v>0</v>
      </c>
      <c r="G694" s="1">
        <f t="shared" si="102"/>
        <v>0</v>
      </c>
      <c r="H694" s="1">
        <f t="shared" si="102"/>
        <v>0</v>
      </c>
      <c r="I694" s="1">
        <f t="shared" si="102"/>
        <v>0</v>
      </c>
      <c r="J694" s="74">
        <f t="shared" si="102"/>
        <v>0</v>
      </c>
      <c r="K694" s="1">
        <f t="shared" si="102"/>
        <v>0</v>
      </c>
      <c r="L694" s="1">
        <f t="shared" si="102"/>
        <v>1350</v>
      </c>
      <c r="M694" s="1">
        <f t="shared" si="102"/>
        <v>5414152.9000000004</v>
      </c>
      <c r="N694" s="1">
        <f t="shared" si="102"/>
        <v>0</v>
      </c>
      <c r="O694" s="1">
        <f t="shared" si="102"/>
        <v>0</v>
      </c>
      <c r="P694" s="1">
        <f t="shared" si="102"/>
        <v>0</v>
      </c>
      <c r="Q694" s="1">
        <f t="shared" si="102"/>
        <v>0</v>
      </c>
      <c r="R694" s="1">
        <f t="shared" si="102"/>
        <v>0</v>
      </c>
      <c r="S694" s="1">
        <f t="shared" si="102"/>
        <v>0</v>
      </c>
      <c r="T694" s="1">
        <f t="shared" si="102"/>
        <v>0</v>
      </c>
      <c r="U694" s="1">
        <f t="shared" si="102"/>
        <v>0</v>
      </c>
      <c r="V694" s="1">
        <f t="shared" si="102"/>
        <v>0</v>
      </c>
      <c r="W694" s="1">
        <f t="shared" si="102"/>
        <v>0</v>
      </c>
      <c r="X694" s="1">
        <f t="shared" si="102"/>
        <v>0</v>
      </c>
      <c r="Y694" s="1">
        <f t="shared" si="102"/>
        <v>0</v>
      </c>
    </row>
    <row r="695" spans="1:25" s="4" customFormat="1" ht="15" outlineLevel="1" x14ac:dyDescent="0.25">
      <c r="A695" s="31">
        <v>1</v>
      </c>
      <c r="B695" s="2" t="s">
        <v>641</v>
      </c>
      <c r="C695" s="1">
        <f>D695+E695+F695+G695+H695+I695+K695+M695+O695+Q695+S695+U695+W695+X695+Y695</f>
        <v>87950</v>
      </c>
      <c r="D695" s="1">
        <v>0</v>
      </c>
      <c r="E695" s="1">
        <v>0</v>
      </c>
      <c r="F695" s="1">
        <v>0</v>
      </c>
      <c r="G695" s="1">
        <v>0</v>
      </c>
      <c r="H695" s="1">
        <v>0</v>
      </c>
      <c r="I695" s="1">
        <v>0</v>
      </c>
      <c r="J695" s="73">
        <v>0</v>
      </c>
      <c r="K695" s="1">
        <v>0</v>
      </c>
      <c r="L695" s="6">
        <v>360</v>
      </c>
      <c r="M695" s="1">
        <f>'Форма 4'!F2939</f>
        <v>87950</v>
      </c>
      <c r="N695" s="6">
        <v>0</v>
      </c>
      <c r="O695" s="6">
        <v>0</v>
      </c>
      <c r="P695" s="1">
        <v>0</v>
      </c>
      <c r="Q695" s="1">
        <v>0</v>
      </c>
      <c r="R695" s="6">
        <v>0</v>
      </c>
      <c r="S695" s="1">
        <v>0</v>
      </c>
      <c r="T695" s="6">
        <v>0</v>
      </c>
      <c r="U695" s="1">
        <v>0</v>
      </c>
      <c r="V695" s="6">
        <v>0</v>
      </c>
      <c r="W695" s="1">
        <v>0</v>
      </c>
      <c r="X695" s="6">
        <v>0</v>
      </c>
      <c r="Y695" s="1">
        <v>0</v>
      </c>
    </row>
    <row r="696" spans="1:25" s="4" customFormat="1" ht="15" outlineLevel="1" x14ac:dyDescent="0.25">
      <c r="A696" s="31">
        <v>2</v>
      </c>
      <c r="B696" s="2" t="s">
        <v>455</v>
      </c>
      <c r="C696" s="1">
        <f>D696+E696+F696+G696+H696+I696+K696+M696+O696+Q696+S696+U696+W696+X696+Y696</f>
        <v>5326202.9000000004</v>
      </c>
      <c r="D696" s="1">
        <v>0</v>
      </c>
      <c r="E696" s="1">
        <v>0</v>
      </c>
      <c r="F696" s="1">
        <v>0</v>
      </c>
      <c r="G696" s="1">
        <v>0</v>
      </c>
      <c r="H696" s="1">
        <v>0</v>
      </c>
      <c r="I696" s="1">
        <v>0</v>
      </c>
      <c r="J696" s="73">
        <v>0</v>
      </c>
      <c r="K696" s="1">
        <v>0</v>
      </c>
      <c r="L696" s="6">
        <v>990</v>
      </c>
      <c r="M696" s="1">
        <f>'Форма 4'!F2942</f>
        <v>5326202.9000000004</v>
      </c>
      <c r="N696" s="6">
        <v>0</v>
      </c>
      <c r="O696" s="6">
        <v>0</v>
      </c>
      <c r="P696" s="1">
        <v>0</v>
      </c>
      <c r="Q696" s="1">
        <v>0</v>
      </c>
      <c r="R696" s="6">
        <v>0</v>
      </c>
      <c r="S696" s="1">
        <v>0</v>
      </c>
      <c r="T696" s="6">
        <v>0</v>
      </c>
      <c r="U696" s="1">
        <v>0</v>
      </c>
      <c r="V696" s="6">
        <v>0</v>
      </c>
      <c r="W696" s="1">
        <v>0</v>
      </c>
      <c r="X696" s="6">
        <v>0</v>
      </c>
      <c r="Y696" s="1">
        <v>0</v>
      </c>
    </row>
    <row r="697" spans="1:25" s="4" customFormat="1" ht="15" customHeight="1" outlineLevel="1" x14ac:dyDescent="0.25">
      <c r="A697" s="201" t="s">
        <v>377</v>
      </c>
      <c r="B697" s="201"/>
      <c r="C697" s="1">
        <f>C698</f>
        <v>325267.05</v>
      </c>
      <c r="D697" s="1">
        <f t="shared" ref="D697:Y697" si="103">D698</f>
        <v>0</v>
      </c>
      <c r="E697" s="1">
        <f t="shared" si="103"/>
        <v>0</v>
      </c>
      <c r="F697" s="1">
        <f t="shared" si="103"/>
        <v>0</v>
      </c>
      <c r="G697" s="1">
        <f t="shared" si="103"/>
        <v>0</v>
      </c>
      <c r="H697" s="1">
        <f t="shared" si="103"/>
        <v>0</v>
      </c>
      <c r="I697" s="1">
        <f t="shared" si="103"/>
        <v>0</v>
      </c>
      <c r="J697" s="73">
        <f t="shared" si="103"/>
        <v>0</v>
      </c>
      <c r="K697" s="1">
        <f t="shared" si="103"/>
        <v>0</v>
      </c>
      <c r="L697" s="6">
        <f t="shared" si="103"/>
        <v>751.52</v>
      </c>
      <c r="M697" s="1">
        <f t="shared" si="103"/>
        <v>325267.05</v>
      </c>
      <c r="N697" s="6">
        <f t="shared" si="103"/>
        <v>0</v>
      </c>
      <c r="O697" s="6">
        <f t="shared" si="103"/>
        <v>0</v>
      </c>
      <c r="P697" s="6">
        <f t="shared" si="103"/>
        <v>0</v>
      </c>
      <c r="Q697" s="1">
        <f t="shared" si="103"/>
        <v>0</v>
      </c>
      <c r="R697" s="6">
        <f t="shared" si="103"/>
        <v>0</v>
      </c>
      <c r="S697" s="1">
        <f t="shared" si="103"/>
        <v>0</v>
      </c>
      <c r="T697" s="1">
        <f t="shared" si="103"/>
        <v>0</v>
      </c>
      <c r="U697" s="1">
        <f t="shared" si="103"/>
        <v>0</v>
      </c>
      <c r="V697" s="1">
        <f t="shared" si="103"/>
        <v>0</v>
      </c>
      <c r="W697" s="1">
        <f t="shared" si="103"/>
        <v>0</v>
      </c>
      <c r="X697" s="1">
        <f t="shared" si="103"/>
        <v>0</v>
      </c>
      <c r="Y697" s="1">
        <f t="shared" si="103"/>
        <v>0</v>
      </c>
    </row>
    <row r="698" spans="1:25" s="4" customFormat="1" ht="15" outlineLevel="1" x14ac:dyDescent="0.25">
      <c r="A698" s="31">
        <v>1</v>
      </c>
      <c r="B698" s="2" t="s">
        <v>648</v>
      </c>
      <c r="C698" s="1">
        <f>D698+E698+F698+G698+H698+I698+K698+M698+O698+Q698+S698+U698+W698+X698+Y698</f>
        <v>325267.05</v>
      </c>
      <c r="D698" s="1">
        <v>0</v>
      </c>
      <c r="E698" s="1">
        <v>0</v>
      </c>
      <c r="F698" s="1">
        <v>0</v>
      </c>
      <c r="G698" s="1">
        <v>0</v>
      </c>
      <c r="H698" s="1">
        <v>0</v>
      </c>
      <c r="I698" s="1">
        <v>0</v>
      </c>
      <c r="J698" s="73">
        <v>0</v>
      </c>
      <c r="K698" s="1">
        <v>0</v>
      </c>
      <c r="L698" s="6">
        <v>751.52</v>
      </c>
      <c r="M698" s="1">
        <f>'Форма 4'!F2946</f>
        <v>325267.05</v>
      </c>
      <c r="N698" s="6">
        <v>0</v>
      </c>
      <c r="O698" s="6">
        <v>0</v>
      </c>
      <c r="P698" s="6">
        <v>0</v>
      </c>
      <c r="Q698" s="1">
        <v>0</v>
      </c>
      <c r="R698" s="6">
        <v>0</v>
      </c>
      <c r="S698" s="1">
        <v>0</v>
      </c>
      <c r="T698" s="1">
        <v>0</v>
      </c>
      <c r="U698" s="1">
        <v>0</v>
      </c>
      <c r="V698" s="1">
        <v>0</v>
      </c>
      <c r="W698" s="1">
        <v>0</v>
      </c>
      <c r="X698" s="1">
        <v>0</v>
      </c>
      <c r="Y698" s="1">
        <v>0</v>
      </c>
    </row>
    <row r="699" spans="1:25" s="4" customFormat="1" ht="15" customHeight="1" x14ac:dyDescent="0.25">
      <c r="A699" s="201" t="s">
        <v>25</v>
      </c>
      <c r="B699" s="201"/>
      <c r="C699" s="6">
        <f t="shared" ref="C699:Y699" si="104">SUM(C700:C703)</f>
        <v>29392750.030000001</v>
      </c>
      <c r="D699" s="6">
        <f t="shared" si="104"/>
        <v>0</v>
      </c>
      <c r="E699" s="6">
        <f t="shared" si="104"/>
        <v>0</v>
      </c>
      <c r="F699" s="6">
        <f t="shared" si="104"/>
        <v>0</v>
      </c>
      <c r="G699" s="6">
        <f t="shared" si="104"/>
        <v>0</v>
      </c>
      <c r="H699" s="6">
        <f t="shared" si="104"/>
        <v>0</v>
      </c>
      <c r="I699" s="6">
        <f t="shared" si="104"/>
        <v>0</v>
      </c>
      <c r="J699" s="73">
        <f t="shared" si="104"/>
        <v>0</v>
      </c>
      <c r="K699" s="6">
        <f t="shared" si="104"/>
        <v>0</v>
      </c>
      <c r="L699" s="6">
        <f t="shared" si="104"/>
        <v>3107.82</v>
      </c>
      <c r="M699" s="6">
        <f t="shared" si="104"/>
        <v>29392750.030000001</v>
      </c>
      <c r="N699" s="6">
        <f t="shared" si="104"/>
        <v>0</v>
      </c>
      <c r="O699" s="6">
        <f t="shared" si="104"/>
        <v>0</v>
      </c>
      <c r="P699" s="6">
        <f t="shared" si="104"/>
        <v>0</v>
      </c>
      <c r="Q699" s="6">
        <f t="shared" si="104"/>
        <v>0</v>
      </c>
      <c r="R699" s="6">
        <f t="shared" si="104"/>
        <v>0</v>
      </c>
      <c r="S699" s="6">
        <f t="shared" si="104"/>
        <v>0</v>
      </c>
      <c r="T699" s="6">
        <f t="shared" si="104"/>
        <v>0</v>
      </c>
      <c r="U699" s="6">
        <f t="shared" si="104"/>
        <v>0</v>
      </c>
      <c r="V699" s="6">
        <f t="shared" si="104"/>
        <v>0</v>
      </c>
      <c r="W699" s="6">
        <f t="shared" si="104"/>
        <v>0</v>
      </c>
      <c r="X699" s="6">
        <f t="shared" si="104"/>
        <v>0</v>
      </c>
      <c r="Y699" s="6">
        <f t="shared" si="104"/>
        <v>0</v>
      </c>
    </row>
    <row r="700" spans="1:25" s="4" customFormat="1" ht="15" outlineLevel="1" x14ac:dyDescent="0.25">
      <c r="A700" s="31">
        <v>1</v>
      </c>
      <c r="B700" s="2" t="s">
        <v>479</v>
      </c>
      <c r="C700" s="1">
        <f>D700+E700+F700+G700+H700+I700+K700+M700+O700+Q700+S700+U700+W700+X700+Y700</f>
        <v>7523099.4000000004</v>
      </c>
      <c r="D700" s="1">
        <v>0</v>
      </c>
      <c r="E700" s="1">
        <v>0</v>
      </c>
      <c r="F700" s="1">
        <v>0</v>
      </c>
      <c r="G700" s="1">
        <v>0</v>
      </c>
      <c r="H700" s="1">
        <v>0</v>
      </c>
      <c r="I700" s="1">
        <v>0</v>
      </c>
      <c r="J700" s="73">
        <v>0</v>
      </c>
      <c r="K700" s="1">
        <v>0</v>
      </c>
      <c r="L700" s="6">
        <v>692.82</v>
      </c>
      <c r="M700" s="1">
        <f>'Форма 4'!F2950</f>
        <v>7523099.4000000004</v>
      </c>
      <c r="N700" s="6">
        <v>0</v>
      </c>
      <c r="O700" s="6">
        <v>0</v>
      </c>
      <c r="P700" s="1">
        <v>0</v>
      </c>
      <c r="Q700" s="1">
        <v>0</v>
      </c>
      <c r="R700" s="6">
        <v>0</v>
      </c>
      <c r="S700" s="1">
        <v>0</v>
      </c>
      <c r="T700" s="6">
        <v>0</v>
      </c>
      <c r="U700" s="1">
        <v>0</v>
      </c>
      <c r="V700" s="6">
        <v>0</v>
      </c>
      <c r="W700" s="1">
        <v>0</v>
      </c>
      <c r="X700" s="6">
        <v>0</v>
      </c>
      <c r="Y700" s="1">
        <v>0</v>
      </c>
    </row>
    <row r="701" spans="1:25" s="4" customFormat="1" ht="15" outlineLevel="1" x14ac:dyDescent="0.25">
      <c r="A701" s="31">
        <v>2</v>
      </c>
      <c r="B701" s="2" t="s">
        <v>481</v>
      </c>
      <c r="C701" s="1">
        <f>D701+E701+F701+G701+H701+I701+K701+M701+O701+Q701+S701+U701+W701+X701+Y701</f>
        <v>10200093</v>
      </c>
      <c r="D701" s="1">
        <v>0</v>
      </c>
      <c r="E701" s="1">
        <v>0</v>
      </c>
      <c r="F701" s="1">
        <v>0</v>
      </c>
      <c r="G701" s="1">
        <v>0</v>
      </c>
      <c r="H701" s="1">
        <v>0</v>
      </c>
      <c r="I701" s="1">
        <v>0</v>
      </c>
      <c r="J701" s="73">
        <v>0</v>
      </c>
      <c r="K701" s="1">
        <v>0</v>
      </c>
      <c r="L701" s="6">
        <v>1300</v>
      </c>
      <c r="M701" s="1">
        <f>'Форма 4'!F2953</f>
        <v>10200093</v>
      </c>
      <c r="N701" s="6">
        <v>0</v>
      </c>
      <c r="O701" s="6">
        <v>0</v>
      </c>
      <c r="P701" s="1">
        <v>0</v>
      </c>
      <c r="Q701" s="1">
        <v>0</v>
      </c>
      <c r="R701" s="6">
        <v>0</v>
      </c>
      <c r="S701" s="1">
        <v>0</v>
      </c>
      <c r="T701" s="6">
        <v>0</v>
      </c>
      <c r="U701" s="1">
        <v>0</v>
      </c>
      <c r="V701" s="6">
        <v>0</v>
      </c>
      <c r="W701" s="1">
        <v>0</v>
      </c>
      <c r="X701" s="6">
        <v>0</v>
      </c>
      <c r="Y701" s="1">
        <v>0</v>
      </c>
    </row>
    <row r="702" spans="1:25" s="4" customFormat="1" ht="15" outlineLevel="1" x14ac:dyDescent="0.25">
      <c r="A702" s="31">
        <v>3</v>
      </c>
      <c r="B702" s="16" t="s">
        <v>480</v>
      </c>
      <c r="C702" s="1">
        <f>D702+E702+F702+G702+H702+I702+K702+M702+O702+Q702+S702+U702+W702+X702+Y702</f>
        <v>3552146.4</v>
      </c>
      <c r="D702" s="1">
        <v>0</v>
      </c>
      <c r="E702" s="1">
        <v>0</v>
      </c>
      <c r="F702" s="1">
        <v>0</v>
      </c>
      <c r="G702" s="1">
        <v>0</v>
      </c>
      <c r="H702" s="1">
        <v>0</v>
      </c>
      <c r="I702" s="1">
        <v>0</v>
      </c>
      <c r="J702" s="73">
        <v>0</v>
      </c>
      <c r="K702" s="1">
        <v>0</v>
      </c>
      <c r="L702" s="6">
        <v>275</v>
      </c>
      <c r="M702" s="1">
        <f>'Форма 4'!F2956</f>
        <v>3552146.4</v>
      </c>
      <c r="N702" s="6">
        <v>0</v>
      </c>
      <c r="O702" s="6">
        <v>0</v>
      </c>
      <c r="P702" s="1">
        <v>0</v>
      </c>
      <c r="Q702" s="1">
        <v>0</v>
      </c>
      <c r="R702" s="6">
        <v>0</v>
      </c>
      <c r="S702" s="1">
        <v>0</v>
      </c>
      <c r="T702" s="6">
        <v>0</v>
      </c>
      <c r="U702" s="1">
        <v>0</v>
      </c>
      <c r="V702" s="6">
        <v>0</v>
      </c>
      <c r="W702" s="1">
        <v>0</v>
      </c>
      <c r="X702" s="6">
        <v>0</v>
      </c>
      <c r="Y702" s="1">
        <v>0</v>
      </c>
    </row>
    <row r="703" spans="1:25" s="4" customFormat="1" ht="15" outlineLevel="1" x14ac:dyDescent="0.25">
      <c r="A703" s="31">
        <v>4</v>
      </c>
      <c r="B703" s="16" t="s">
        <v>482</v>
      </c>
      <c r="C703" s="1">
        <f>D703+E703+F703+G703+H703+I703+K703+M703+O703+Q703+S703+U703+W703+X703+Y703</f>
        <v>8117411.2300000004</v>
      </c>
      <c r="D703" s="1">
        <v>0</v>
      </c>
      <c r="E703" s="1">
        <v>0</v>
      </c>
      <c r="F703" s="1">
        <v>0</v>
      </c>
      <c r="G703" s="1">
        <v>0</v>
      </c>
      <c r="H703" s="1">
        <v>0</v>
      </c>
      <c r="I703" s="1">
        <v>0</v>
      </c>
      <c r="J703" s="73">
        <v>0</v>
      </c>
      <c r="K703" s="1">
        <v>0</v>
      </c>
      <c r="L703" s="6">
        <v>840</v>
      </c>
      <c r="M703" s="1">
        <f>'Форма 4'!F2959</f>
        <v>8117411.2300000004</v>
      </c>
      <c r="N703" s="6">
        <v>0</v>
      </c>
      <c r="O703" s="6">
        <v>0</v>
      </c>
      <c r="P703" s="1">
        <v>0</v>
      </c>
      <c r="Q703" s="1">
        <v>0</v>
      </c>
      <c r="R703" s="6">
        <v>0</v>
      </c>
      <c r="S703" s="1">
        <v>0</v>
      </c>
      <c r="T703" s="6">
        <v>0</v>
      </c>
      <c r="U703" s="1">
        <v>0</v>
      </c>
      <c r="V703" s="6">
        <v>0</v>
      </c>
      <c r="W703" s="1">
        <v>0</v>
      </c>
      <c r="X703" s="6">
        <v>0</v>
      </c>
      <c r="Y703" s="1">
        <v>0</v>
      </c>
    </row>
    <row r="704" spans="1:25" s="4" customFormat="1" ht="15" customHeight="1" x14ac:dyDescent="0.25">
      <c r="A704" s="201" t="s">
        <v>449</v>
      </c>
      <c r="B704" s="201"/>
      <c r="C704" s="1">
        <f t="shared" ref="C704:Y704" si="105">SUM(C705:C705)</f>
        <v>3829039.03</v>
      </c>
      <c r="D704" s="1">
        <f t="shared" si="105"/>
        <v>0</v>
      </c>
      <c r="E704" s="1">
        <f t="shared" si="105"/>
        <v>0</v>
      </c>
      <c r="F704" s="1">
        <f t="shared" si="105"/>
        <v>0</v>
      </c>
      <c r="G704" s="1">
        <f t="shared" si="105"/>
        <v>0</v>
      </c>
      <c r="H704" s="1">
        <f t="shared" si="105"/>
        <v>0</v>
      </c>
      <c r="I704" s="1">
        <f t="shared" si="105"/>
        <v>0</v>
      </c>
      <c r="J704" s="74">
        <f t="shared" si="105"/>
        <v>0</v>
      </c>
      <c r="K704" s="1">
        <f t="shared" si="105"/>
        <v>0</v>
      </c>
      <c r="L704" s="1">
        <f t="shared" si="105"/>
        <v>870</v>
      </c>
      <c r="M704" s="1">
        <f t="shared" si="105"/>
        <v>3829039.03</v>
      </c>
      <c r="N704" s="1">
        <f t="shared" si="105"/>
        <v>0</v>
      </c>
      <c r="O704" s="1">
        <f t="shared" si="105"/>
        <v>0</v>
      </c>
      <c r="P704" s="1">
        <f t="shared" si="105"/>
        <v>0</v>
      </c>
      <c r="Q704" s="1">
        <f t="shared" si="105"/>
        <v>0</v>
      </c>
      <c r="R704" s="1">
        <f t="shared" si="105"/>
        <v>0</v>
      </c>
      <c r="S704" s="1">
        <f t="shared" si="105"/>
        <v>0</v>
      </c>
      <c r="T704" s="1">
        <f t="shared" si="105"/>
        <v>0</v>
      </c>
      <c r="U704" s="1">
        <f t="shared" si="105"/>
        <v>0</v>
      </c>
      <c r="V704" s="1">
        <f t="shared" si="105"/>
        <v>0</v>
      </c>
      <c r="W704" s="1">
        <f t="shared" si="105"/>
        <v>0</v>
      </c>
      <c r="X704" s="1">
        <f t="shared" si="105"/>
        <v>0</v>
      </c>
      <c r="Y704" s="1">
        <f t="shared" si="105"/>
        <v>0</v>
      </c>
    </row>
    <row r="705" spans="1:25" s="4" customFormat="1" ht="15" outlineLevel="1" x14ac:dyDescent="0.25">
      <c r="A705" s="31">
        <v>1</v>
      </c>
      <c r="B705" s="2" t="s">
        <v>451</v>
      </c>
      <c r="C705" s="1">
        <f>D705+E705+F705+G705+H705+I705+K705+M705+O705+Q705+S705+U705+W705+X705+Y705</f>
        <v>3829039.03</v>
      </c>
      <c r="D705" s="1">
        <v>0</v>
      </c>
      <c r="E705" s="1">
        <v>0</v>
      </c>
      <c r="F705" s="1">
        <v>0</v>
      </c>
      <c r="G705" s="1">
        <v>0</v>
      </c>
      <c r="H705" s="1">
        <v>0</v>
      </c>
      <c r="I705" s="1">
        <v>0</v>
      </c>
      <c r="J705" s="73">
        <v>0</v>
      </c>
      <c r="K705" s="1">
        <v>0</v>
      </c>
      <c r="L705" s="6">
        <v>870</v>
      </c>
      <c r="M705" s="1">
        <f>'Форма 4'!F2963</f>
        <v>3829039.03</v>
      </c>
      <c r="N705" s="6">
        <v>0</v>
      </c>
      <c r="O705" s="6">
        <v>0</v>
      </c>
      <c r="P705" s="1">
        <v>0</v>
      </c>
      <c r="Q705" s="1">
        <v>0</v>
      </c>
      <c r="R705" s="6">
        <v>0</v>
      </c>
      <c r="S705" s="1">
        <v>0</v>
      </c>
      <c r="T705" s="6">
        <v>0</v>
      </c>
      <c r="U705" s="1">
        <v>0</v>
      </c>
      <c r="V705" s="6">
        <v>0</v>
      </c>
      <c r="W705" s="1">
        <v>0</v>
      </c>
      <c r="X705" s="6">
        <v>0</v>
      </c>
      <c r="Y705" s="1">
        <v>0</v>
      </c>
    </row>
    <row r="716" spans="1:25" x14ac:dyDescent="0.25">
      <c r="B716" s="75"/>
    </row>
  </sheetData>
  <autoFilter ref="A8:Y705"/>
  <customSheetViews>
    <customSheetView guid="{3511D8A4-2A8D-4563-8DF1-C381EEDBF68F}" scale="84" showPageBreaks="1" fitToPage="1" printArea="1" showAutoFilter="1">
      <pane xSplit="4" ySplit="9" topLeftCell="E10" activePane="bottomRight" state="frozen"/>
      <selection pane="bottomRight" activeCell="D4" sqref="D4:AD14"/>
      <rowBreaks count="3" manualBreakCount="3">
        <brk id="73" max="38" man="1"/>
        <brk id="152" max="38" man="1"/>
        <brk id="160" max="38" man="1"/>
      </rowBreaks>
      <pageMargins left="0.19685039370078741" right="0.19685039370078741" top="0.78740157480314965" bottom="0.39370078740157483" header="0.31496062992125984" footer="0.31496062992125984"/>
      <printOptions horizontalCentered="1"/>
      <pageSetup paperSize="8" scale="57" fitToHeight="4" orientation="landscape" r:id="rId1"/>
      <autoFilter ref="B1:AN1"/>
    </customSheetView>
    <customSheetView guid="{CC3EEC02-30D2-4905-AE21-71EA71520321}" scale="84" showPageBreaks="1" fitToPage="1" printArea="1" showAutoFilter="1">
      <pane xSplit="4" ySplit="9" topLeftCell="E10" activePane="bottomRight" state="frozen"/>
      <selection pane="bottomRight" activeCell="D12" sqref="D12"/>
      <rowBreaks count="3" manualBreakCount="3">
        <brk id="73" max="38" man="1"/>
        <brk id="152" max="38" man="1"/>
        <brk id="160" max="38" man="1"/>
      </rowBreaks>
      <pageMargins left="0.19685039370078741" right="0.19685039370078741" top="0.78740157480314965" bottom="0.39370078740157483" header="0.31496062992125984" footer="0.31496062992125984"/>
      <printOptions horizontalCentered="1"/>
      <pageSetup paperSize="8" scale="57" fitToHeight="4" orientation="landscape" r:id="rId2"/>
      <autoFilter ref="B1:AN1"/>
    </customSheetView>
    <customSheetView guid="{114D0552-1D3C-4C9A-AF28-55BD1176DD7C}" scale="84" fitToPage="1" printArea="1" showAutoFilter="1">
      <pane xSplit="4" ySplit="9" topLeftCell="M33" activePane="bottomRight" state="frozen"/>
      <selection pane="bottomRight" activeCell="AC59" sqref="AC59"/>
      <rowBreaks count="1" manualBreakCount="1">
        <brk id="172" max="38" man="1"/>
      </rowBreaks>
      <pageMargins left="0.19685039370078741" right="0.19685039370078741" top="0.78740157480314965" bottom="0.39370078740157483" header="0.31496062992125984" footer="0.31496062992125984"/>
      <printOptions horizontalCentered="1"/>
      <pageSetup paperSize="8" scale="57" fitToHeight="4" orientation="landscape" r:id="rId3"/>
      <autoFilter ref="B1:AN1"/>
    </customSheetView>
  </customSheetViews>
  <mergeCells count="80">
    <mergeCell ref="A254:B254"/>
    <mergeCell ref="A73:B73"/>
    <mergeCell ref="A4:A6"/>
    <mergeCell ref="A10:B10"/>
    <mergeCell ref="A508:B508"/>
    <mergeCell ref="A497:B497"/>
    <mergeCell ref="A501:B501"/>
    <mergeCell ref="A488:B488"/>
    <mergeCell ref="A139:B139"/>
    <mergeCell ref="A9:B9"/>
    <mergeCell ref="A296:B296"/>
    <mergeCell ref="A297:B297"/>
    <mergeCell ref="A260:B260"/>
    <mergeCell ref="A370:B370"/>
    <mergeCell ref="A482:B482"/>
    <mergeCell ref="A496:B496"/>
    <mergeCell ref="N5:O6"/>
    <mergeCell ref="A15:B15"/>
    <mergeCell ref="A11:B11"/>
    <mergeCell ref="A315:B315"/>
    <mergeCell ref="A29:B29"/>
    <mergeCell ref="A95:B95"/>
    <mergeCell ref="A96:B96"/>
    <mergeCell ref="A164:B164"/>
    <mergeCell ref="A208:B208"/>
    <mergeCell ref="A32:B32"/>
    <mergeCell ref="A283:B283"/>
    <mergeCell ref="A25:B25"/>
    <mergeCell ref="A250:B250"/>
    <mergeCell ref="A258:B258"/>
    <mergeCell ref="A281:B281"/>
    <mergeCell ref="A27:B27"/>
    <mergeCell ref="B1:Y1"/>
    <mergeCell ref="A2:Y2"/>
    <mergeCell ref="A3:Y3"/>
    <mergeCell ref="C4:C6"/>
    <mergeCell ref="D4:S4"/>
    <mergeCell ref="X5:X6"/>
    <mergeCell ref="T4:Y4"/>
    <mergeCell ref="T5:U6"/>
    <mergeCell ref="B4:B6"/>
    <mergeCell ref="R5:S6"/>
    <mergeCell ref="Y5:Y6"/>
    <mergeCell ref="L5:M6"/>
    <mergeCell ref="P5:Q6"/>
    <mergeCell ref="D5:I5"/>
    <mergeCell ref="J5:K6"/>
    <mergeCell ref="V5:W6"/>
    <mergeCell ref="A697:B697"/>
    <mergeCell ref="A704:B704"/>
    <mergeCell ref="A694:B694"/>
    <mergeCell ref="A408:B408"/>
    <mergeCell ref="A419:B419"/>
    <mergeCell ref="A440:B440"/>
    <mergeCell ref="A617:B617"/>
    <mergeCell ref="A699:B699"/>
    <mergeCell ref="A690:B690"/>
    <mergeCell ref="A505:B505"/>
    <mergeCell ref="A676:B676"/>
    <mergeCell ref="A510:B510"/>
    <mergeCell ref="A671:B671"/>
    <mergeCell ref="A578:B578"/>
    <mergeCell ref="A579:B579"/>
    <mergeCell ref="A484:B484"/>
    <mergeCell ref="A692:B692"/>
    <mergeCell ref="A673:B673"/>
    <mergeCell ref="A498:B498"/>
    <mergeCell ref="A279:B279"/>
    <mergeCell ref="A640:B640"/>
    <mergeCell ref="A655:B655"/>
    <mergeCell ref="A383:B383"/>
    <mergeCell ref="A459:B459"/>
    <mergeCell ref="A564:B564"/>
    <mergeCell ref="A292:B292"/>
    <mergeCell ref="A318:B318"/>
    <mergeCell ref="A486:B486"/>
    <mergeCell ref="A298:B298"/>
    <mergeCell ref="A312:B312"/>
    <mergeCell ref="A463:B463"/>
    <mergeCell ref="A382:B382"/>
  </mergeCells>
  <printOptions horizontalCentered="1"/>
  <pageMargins left="0.19685039370078741" right="0.19685039370078741" top="0.74803149606299213" bottom="0.39370078740157483" header="0.31496062992125984" footer="0.31496062992125984"/>
  <pageSetup paperSize="9" scale="40" fitToHeight="12" orientation="landscape" horizontalDpi="300" verticalDpi="300"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973"/>
  <sheetViews>
    <sheetView view="pageBreakPreview" topLeftCell="A1117" zoomScale="85" zoomScaleNormal="110" zoomScaleSheetLayoutView="85" workbookViewId="0">
      <selection activeCell="J19" sqref="J19"/>
    </sheetView>
  </sheetViews>
  <sheetFormatPr defaultRowHeight="15" x14ac:dyDescent="0.25"/>
  <cols>
    <col min="1" max="1" width="9.140625" style="170"/>
    <col min="2" max="2" width="35.140625" style="44" customWidth="1"/>
    <col min="3" max="3" width="13.140625" style="43" customWidth="1"/>
    <col min="4" max="4" width="40.7109375" style="43" customWidth="1"/>
    <col min="5" max="5" width="46.140625" style="43" customWidth="1"/>
    <col min="6" max="6" width="18.85546875" style="43" customWidth="1"/>
    <col min="7" max="8" width="16.140625" style="43" customWidth="1"/>
    <col min="9" max="10" width="9.140625" style="43"/>
    <col min="11" max="11" width="10.140625" style="43" bestFit="1" customWidth="1"/>
    <col min="12" max="16384" width="9.140625" style="43"/>
  </cols>
  <sheetData>
    <row r="1" spans="1:9" ht="46.5" customHeight="1" x14ac:dyDescent="0.25">
      <c r="A1" s="256" t="s">
        <v>376</v>
      </c>
      <c r="B1" s="256"/>
      <c r="C1" s="256"/>
      <c r="D1" s="256"/>
      <c r="E1" s="256"/>
      <c r="F1" s="256"/>
      <c r="G1" s="256"/>
      <c r="H1" s="256"/>
    </row>
    <row r="2" spans="1:9" ht="15.75" x14ac:dyDescent="0.25">
      <c r="A2" s="41"/>
      <c r="B2" s="40"/>
      <c r="C2" s="41"/>
      <c r="D2" s="40"/>
      <c r="E2" s="41"/>
      <c r="F2" s="42"/>
      <c r="G2" s="41"/>
      <c r="H2" s="41"/>
    </row>
    <row r="3" spans="1:9" ht="78.75" x14ac:dyDescent="0.25">
      <c r="A3" s="186" t="s">
        <v>185</v>
      </c>
      <c r="B3" s="190" t="s">
        <v>1</v>
      </c>
      <c r="C3" s="190" t="s">
        <v>179</v>
      </c>
      <c r="D3" s="190" t="s">
        <v>180</v>
      </c>
      <c r="E3" s="190" t="s">
        <v>181</v>
      </c>
      <c r="F3" s="190" t="s">
        <v>182</v>
      </c>
      <c r="G3" s="190" t="s">
        <v>183</v>
      </c>
      <c r="H3" s="190" t="s">
        <v>184</v>
      </c>
    </row>
    <row r="4" spans="1:9" ht="15.75" x14ac:dyDescent="0.25">
      <c r="A4" s="186">
        <v>1</v>
      </c>
      <c r="B4" s="186">
        <v>2</v>
      </c>
      <c r="C4" s="186">
        <v>3</v>
      </c>
      <c r="D4" s="186">
        <v>4</v>
      </c>
      <c r="E4" s="186">
        <v>5</v>
      </c>
      <c r="F4" s="186">
        <v>6</v>
      </c>
      <c r="G4" s="186">
        <v>7</v>
      </c>
      <c r="H4" s="186">
        <v>8</v>
      </c>
    </row>
    <row r="5" spans="1:9" ht="15.75" customHeight="1" x14ac:dyDescent="0.25">
      <c r="A5" s="244" t="s">
        <v>338</v>
      </c>
      <c r="B5" s="244"/>
      <c r="C5" s="187"/>
      <c r="D5" s="186"/>
      <c r="E5" s="186"/>
      <c r="F5" s="37"/>
      <c r="G5" s="186"/>
      <c r="H5" s="186"/>
    </row>
    <row r="6" spans="1:9" ht="15.75" x14ac:dyDescent="0.25">
      <c r="A6" s="164" t="s">
        <v>30</v>
      </c>
      <c r="B6" s="36"/>
      <c r="C6" s="37">
        <f>C7+C17+C45+C49+C55+C62+C328+C431+C1176+C1186+C1198+C1202+C1261+C1265+C1269+C1298</f>
        <v>860662.71</v>
      </c>
      <c r="D6" s="36"/>
      <c r="E6" s="38"/>
      <c r="F6" s="37">
        <f>F7+F17+F45+F49+F55+F62+F328+F431+F1176+F1186+F1198+F1202+F1261+F1265+F1269+F1298</f>
        <v>862253212.25999999</v>
      </c>
      <c r="G6" s="37"/>
      <c r="H6" s="37"/>
    </row>
    <row r="7" spans="1:9" ht="15.75" x14ac:dyDescent="0.25">
      <c r="A7" s="164" t="s">
        <v>27</v>
      </c>
      <c r="B7" s="171"/>
      <c r="C7" s="37">
        <f>C8+C11+C14</f>
        <v>1493.8</v>
      </c>
      <c r="D7" s="163"/>
      <c r="E7" s="38"/>
      <c r="F7" s="37">
        <f>F8+F11+F14</f>
        <v>3022203.05</v>
      </c>
      <c r="G7" s="37"/>
      <c r="H7" s="37"/>
    </row>
    <row r="8" spans="1:9" ht="15.75" customHeight="1" x14ac:dyDescent="0.25">
      <c r="A8" s="245">
        <v>1</v>
      </c>
      <c r="B8" s="245" t="s">
        <v>401</v>
      </c>
      <c r="C8" s="249">
        <v>491</v>
      </c>
      <c r="D8" s="245" t="s">
        <v>206</v>
      </c>
      <c r="E8" s="38" t="s">
        <v>216</v>
      </c>
      <c r="F8" s="37">
        <f>F9+F10</f>
        <v>1511574.38</v>
      </c>
      <c r="G8" s="37">
        <f>G9+G10</f>
        <v>3078.56</v>
      </c>
      <c r="H8" s="37">
        <f>H9+H10</f>
        <v>7539</v>
      </c>
    </row>
    <row r="9" spans="1:9" ht="15.75" x14ac:dyDescent="0.25">
      <c r="A9" s="245">
        <v>3</v>
      </c>
      <c r="B9" s="245"/>
      <c r="C9" s="249"/>
      <c r="D9" s="245"/>
      <c r="E9" s="38" t="s">
        <v>177</v>
      </c>
      <c r="F9" s="37">
        <v>1479904.43</v>
      </c>
      <c r="G9" s="37">
        <f>F9/C8</f>
        <v>3014.06</v>
      </c>
      <c r="H9" s="37">
        <v>7381</v>
      </c>
    </row>
    <row r="10" spans="1:9" ht="15.75" x14ac:dyDescent="0.25">
      <c r="A10" s="245">
        <v>4</v>
      </c>
      <c r="B10" s="245"/>
      <c r="C10" s="249"/>
      <c r="D10" s="245"/>
      <c r="E10" s="38" t="s">
        <v>207</v>
      </c>
      <c r="F10" s="37">
        <f>F9*0.0214</f>
        <v>31669.95</v>
      </c>
      <c r="G10" s="37">
        <f>F10/C8</f>
        <v>64.5</v>
      </c>
      <c r="H10" s="37">
        <v>158</v>
      </c>
    </row>
    <row r="11" spans="1:9" ht="15.75" customHeight="1" x14ac:dyDescent="0.25">
      <c r="A11" s="245">
        <v>2</v>
      </c>
      <c r="B11" s="245" t="s">
        <v>435</v>
      </c>
      <c r="C11" s="249">
        <v>513.4</v>
      </c>
      <c r="D11" s="245" t="s">
        <v>206</v>
      </c>
      <c r="E11" s="38" t="s">
        <v>216</v>
      </c>
      <c r="F11" s="37">
        <f>SUM(F12:F13)</f>
        <v>132970.6</v>
      </c>
      <c r="G11" s="37">
        <f>SUM(G12:G13)</f>
        <v>259</v>
      </c>
      <c r="H11" s="37">
        <f>SUM(H12:H13)</f>
        <v>259</v>
      </c>
    </row>
    <row r="12" spans="1:9" ht="15.75" x14ac:dyDescent="0.25">
      <c r="A12" s="245">
        <v>5</v>
      </c>
      <c r="B12" s="245"/>
      <c r="C12" s="249"/>
      <c r="D12" s="245"/>
      <c r="E12" s="38" t="s">
        <v>175</v>
      </c>
      <c r="F12" s="37">
        <f>C11*H12</f>
        <v>83684.2</v>
      </c>
      <c r="G12" s="37">
        <f>F12/C11</f>
        <v>163</v>
      </c>
      <c r="H12" s="37">
        <v>163</v>
      </c>
      <c r="I12" s="43" t="s">
        <v>856</v>
      </c>
    </row>
    <row r="13" spans="1:9" ht="31.5" x14ac:dyDescent="0.25">
      <c r="A13" s="245">
        <v>6</v>
      </c>
      <c r="B13" s="245"/>
      <c r="C13" s="249"/>
      <c r="D13" s="245"/>
      <c r="E13" s="38" t="s">
        <v>176</v>
      </c>
      <c r="F13" s="37">
        <f>C11*H13</f>
        <v>49286.400000000001</v>
      </c>
      <c r="G13" s="37">
        <f>F13/C11</f>
        <v>96</v>
      </c>
      <c r="H13" s="37">
        <v>96</v>
      </c>
    </row>
    <row r="14" spans="1:9" ht="15.75" customHeight="1" x14ac:dyDescent="0.25">
      <c r="A14" s="245">
        <v>3</v>
      </c>
      <c r="B14" s="245" t="s">
        <v>67</v>
      </c>
      <c r="C14" s="249">
        <v>489.4</v>
      </c>
      <c r="D14" s="245" t="s">
        <v>206</v>
      </c>
      <c r="E14" s="38" t="s">
        <v>216</v>
      </c>
      <c r="F14" s="37">
        <f>SUM(F15:F16)</f>
        <v>1377658.07</v>
      </c>
      <c r="G14" s="37">
        <f>SUM(G15:G16)</f>
        <v>2814.99</v>
      </c>
      <c r="H14" s="37">
        <f>SUM(H15:H16)</f>
        <v>7539</v>
      </c>
    </row>
    <row r="15" spans="1:9" ht="15.75" x14ac:dyDescent="0.25">
      <c r="A15" s="245">
        <v>5</v>
      </c>
      <c r="B15" s="245"/>
      <c r="C15" s="249"/>
      <c r="D15" s="245"/>
      <c r="E15" s="38" t="s">
        <v>177</v>
      </c>
      <c r="F15" s="37">
        <v>1348793.88</v>
      </c>
      <c r="G15" s="37">
        <f>F15/C14-0.01</f>
        <v>2756.01</v>
      </c>
      <c r="H15" s="37">
        <v>7381</v>
      </c>
    </row>
    <row r="16" spans="1:9" ht="15.75" x14ac:dyDescent="0.25">
      <c r="A16" s="245">
        <v>6</v>
      </c>
      <c r="B16" s="245"/>
      <c r="C16" s="249"/>
      <c r="D16" s="245"/>
      <c r="E16" s="38" t="s">
        <v>207</v>
      </c>
      <c r="F16" s="37">
        <f>F15*0.0214</f>
        <v>28864.19</v>
      </c>
      <c r="G16" s="37">
        <f>F16/C14</f>
        <v>58.98</v>
      </c>
      <c r="H16" s="37">
        <v>158</v>
      </c>
    </row>
    <row r="17" spans="1:8" ht="15.75" x14ac:dyDescent="0.25">
      <c r="A17" s="164" t="s">
        <v>26</v>
      </c>
      <c r="B17" s="172"/>
      <c r="C17" s="37">
        <f>C18+C21+C24+C27+C30+C33+C36+C39+C42</f>
        <v>4403</v>
      </c>
      <c r="D17" s="186"/>
      <c r="E17" s="38"/>
      <c r="F17" s="37">
        <f>F18+F21+F24+F27+F30+F33+F36+F39+F42</f>
        <v>22671053.829999998</v>
      </c>
      <c r="G17" s="37"/>
      <c r="H17" s="37"/>
    </row>
    <row r="18" spans="1:8" ht="15.75" customHeight="1" x14ac:dyDescent="0.25">
      <c r="A18" s="245">
        <v>1</v>
      </c>
      <c r="B18" s="245" t="s">
        <v>68</v>
      </c>
      <c r="C18" s="249">
        <v>306.10000000000002</v>
      </c>
      <c r="D18" s="245" t="s">
        <v>206</v>
      </c>
      <c r="E18" s="38" t="s">
        <v>216</v>
      </c>
      <c r="F18" s="37">
        <f>SUM(F19:F20)</f>
        <v>1490479.85</v>
      </c>
      <c r="G18" s="37">
        <f>SUM(G19:G20)</f>
        <v>4869.26</v>
      </c>
      <c r="H18" s="37">
        <f>SUM(H19:H20)</f>
        <v>7066</v>
      </c>
    </row>
    <row r="19" spans="1:8" ht="15.75" x14ac:dyDescent="0.25">
      <c r="A19" s="245">
        <v>7</v>
      </c>
      <c r="B19" s="245"/>
      <c r="C19" s="249"/>
      <c r="D19" s="245"/>
      <c r="E19" s="38" t="s">
        <v>177</v>
      </c>
      <c r="F19" s="37">
        <v>1459251.86</v>
      </c>
      <c r="G19" s="37">
        <f>F19/C18</f>
        <v>4767.24</v>
      </c>
      <c r="H19" s="37">
        <v>6918</v>
      </c>
    </row>
    <row r="20" spans="1:8" ht="15.75" x14ac:dyDescent="0.25">
      <c r="A20" s="245">
        <v>8</v>
      </c>
      <c r="B20" s="245"/>
      <c r="C20" s="249"/>
      <c r="D20" s="245"/>
      <c r="E20" s="38" t="s">
        <v>207</v>
      </c>
      <c r="F20" s="37">
        <f>F19*0.0214</f>
        <v>31227.99</v>
      </c>
      <c r="G20" s="37">
        <f>F20/C18</f>
        <v>102.02</v>
      </c>
      <c r="H20" s="37">
        <v>148</v>
      </c>
    </row>
    <row r="21" spans="1:8" ht="15.75" customHeight="1" x14ac:dyDescent="0.25">
      <c r="A21" s="245">
        <f>A18+1</f>
        <v>2</v>
      </c>
      <c r="B21" s="245" t="s">
        <v>465</v>
      </c>
      <c r="C21" s="249">
        <v>370.7</v>
      </c>
      <c r="D21" s="245" t="s">
        <v>206</v>
      </c>
      <c r="E21" s="38" t="s">
        <v>216</v>
      </c>
      <c r="F21" s="37">
        <f>F22+F23</f>
        <v>2266647.94</v>
      </c>
      <c r="G21" s="37">
        <f>G22+G23</f>
        <v>6114.51</v>
      </c>
      <c r="H21" s="37">
        <f>H22+H23</f>
        <v>7066</v>
      </c>
    </row>
    <row r="22" spans="1:8" ht="15.75" x14ac:dyDescent="0.25">
      <c r="A22" s="245">
        <v>13</v>
      </c>
      <c r="B22" s="245"/>
      <c r="C22" s="249"/>
      <c r="D22" s="245"/>
      <c r="E22" s="38" t="s">
        <v>177</v>
      </c>
      <c r="F22" s="37">
        <v>2219157.96</v>
      </c>
      <c r="G22" s="37">
        <f>F22/C21</f>
        <v>5986.4</v>
      </c>
      <c r="H22" s="37">
        <v>6918</v>
      </c>
    </row>
    <row r="23" spans="1:8" ht="15.75" x14ac:dyDescent="0.25">
      <c r="A23" s="245">
        <v>14</v>
      </c>
      <c r="B23" s="245"/>
      <c r="C23" s="249"/>
      <c r="D23" s="245"/>
      <c r="E23" s="38" t="s">
        <v>207</v>
      </c>
      <c r="F23" s="37">
        <f>F22*0.0214</f>
        <v>47489.98</v>
      </c>
      <c r="G23" s="37">
        <f>F23/C21</f>
        <v>128.11000000000001</v>
      </c>
      <c r="H23" s="37">
        <v>148</v>
      </c>
    </row>
    <row r="24" spans="1:8" ht="15.75" x14ac:dyDescent="0.25">
      <c r="A24" s="245">
        <f>A21+1</f>
        <v>3</v>
      </c>
      <c r="B24" s="245" t="s">
        <v>202</v>
      </c>
      <c r="C24" s="249">
        <v>486.7</v>
      </c>
      <c r="D24" s="245" t="s">
        <v>206</v>
      </c>
      <c r="E24" s="38" t="s">
        <v>216</v>
      </c>
      <c r="F24" s="37">
        <f>F25+F26</f>
        <v>2871394.49</v>
      </c>
      <c r="G24" s="37">
        <f>G25+G26</f>
        <v>5899.72</v>
      </c>
      <c r="H24" s="37">
        <f>H25+H26</f>
        <v>7066</v>
      </c>
    </row>
    <row r="25" spans="1:8" ht="15.75" x14ac:dyDescent="0.25">
      <c r="A25" s="245">
        <v>17</v>
      </c>
      <c r="B25" s="245"/>
      <c r="C25" s="249"/>
      <c r="D25" s="245"/>
      <c r="E25" s="38" t="s">
        <v>177</v>
      </c>
      <c r="F25" s="37">
        <v>2811234.08</v>
      </c>
      <c r="G25" s="37">
        <f>F25/C24</f>
        <v>5776.11</v>
      </c>
      <c r="H25" s="37">
        <v>6918</v>
      </c>
    </row>
    <row r="26" spans="1:8" ht="15.75" x14ac:dyDescent="0.25">
      <c r="A26" s="245">
        <v>18</v>
      </c>
      <c r="B26" s="245"/>
      <c r="C26" s="249"/>
      <c r="D26" s="245"/>
      <c r="E26" s="38" t="s">
        <v>207</v>
      </c>
      <c r="F26" s="37">
        <f>F25*0.0214</f>
        <v>60160.41</v>
      </c>
      <c r="G26" s="37">
        <f>F26/C24</f>
        <v>123.61</v>
      </c>
      <c r="H26" s="37">
        <v>148</v>
      </c>
    </row>
    <row r="27" spans="1:8" ht="15.75" x14ac:dyDescent="0.25">
      <c r="A27" s="245">
        <f>A24+1</f>
        <v>4</v>
      </c>
      <c r="B27" s="245" t="s">
        <v>203</v>
      </c>
      <c r="C27" s="249">
        <v>495.1</v>
      </c>
      <c r="D27" s="245" t="s">
        <v>206</v>
      </c>
      <c r="E27" s="38" t="s">
        <v>216</v>
      </c>
      <c r="F27" s="37">
        <f>F28+F29</f>
        <v>2887476.93</v>
      </c>
      <c r="G27" s="37">
        <f>G28+G29</f>
        <v>5832.11</v>
      </c>
      <c r="H27" s="37">
        <f>H28+H29</f>
        <v>7066</v>
      </c>
    </row>
    <row r="28" spans="1:8" ht="15.75" x14ac:dyDescent="0.25">
      <c r="A28" s="245">
        <v>19</v>
      </c>
      <c r="B28" s="245"/>
      <c r="C28" s="249"/>
      <c r="D28" s="245"/>
      <c r="E28" s="38" t="s">
        <v>177</v>
      </c>
      <c r="F28" s="37">
        <v>2826979.57</v>
      </c>
      <c r="G28" s="37">
        <f>F28/C27</f>
        <v>5709.92</v>
      </c>
      <c r="H28" s="37">
        <v>6918</v>
      </c>
    </row>
    <row r="29" spans="1:8" ht="15.75" x14ac:dyDescent="0.25">
      <c r="A29" s="245">
        <v>20</v>
      </c>
      <c r="B29" s="245"/>
      <c r="C29" s="249"/>
      <c r="D29" s="245"/>
      <c r="E29" s="38" t="s">
        <v>207</v>
      </c>
      <c r="F29" s="37">
        <f>F28*0.0214</f>
        <v>60497.36</v>
      </c>
      <c r="G29" s="37">
        <f>F29/C27</f>
        <v>122.19</v>
      </c>
      <c r="H29" s="37">
        <v>148</v>
      </c>
    </row>
    <row r="30" spans="1:8" ht="15.75" x14ac:dyDescent="0.25">
      <c r="A30" s="245">
        <f>A27+1</f>
        <v>5</v>
      </c>
      <c r="B30" s="245" t="s">
        <v>466</v>
      </c>
      <c r="C30" s="249">
        <v>493.4</v>
      </c>
      <c r="D30" s="245" t="s">
        <v>206</v>
      </c>
      <c r="E30" s="38" t="s">
        <v>216</v>
      </c>
      <c r="F30" s="37">
        <f>F31+F32</f>
        <v>2758896.02</v>
      </c>
      <c r="G30" s="37">
        <f>G31+G32</f>
        <v>5591.6</v>
      </c>
      <c r="H30" s="37">
        <f>H31+H32</f>
        <v>7066</v>
      </c>
    </row>
    <row r="31" spans="1:8" ht="15.75" x14ac:dyDescent="0.25">
      <c r="A31" s="245">
        <v>23</v>
      </c>
      <c r="B31" s="245"/>
      <c r="C31" s="249"/>
      <c r="D31" s="245"/>
      <c r="E31" s="38" t="s">
        <v>177</v>
      </c>
      <c r="F31" s="37">
        <v>2701092.64</v>
      </c>
      <c r="G31" s="37">
        <f>F31/C30</f>
        <v>5474.45</v>
      </c>
      <c r="H31" s="37">
        <v>6918</v>
      </c>
    </row>
    <row r="32" spans="1:8" ht="15.75" x14ac:dyDescent="0.25">
      <c r="A32" s="245">
        <v>24</v>
      </c>
      <c r="B32" s="245"/>
      <c r="C32" s="249"/>
      <c r="D32" s="245"/>
      <c r="E32" s="38" t="s">
        <v>207</v>
      </c>
      <c r="F32" s="37">
        <f>F31*0.0214</f>
        <v>57803.38</v>
      </c>
      <c r="G32" s="37">
        <f>F32/C30</f>
        <v>117.15</v>
      </c>
      <c r="H32" s="37">
        <v>148</v>
      </c>
    </row>
    <row r="33" spans="1:8" ht="15.75" customHeight="1" x14ac:dyDescent="0.25">
      <c r="A33" s="245">
        <f>A30+1</f>
        <v>6</v>
      </c>
      <c r="B33" s="245" t="s">
        <v>204</v>
      </c>
      <c r="C33" s="249">
        <v>1003.2</v>
      </c>
      <c r="D33" s="245" t="s">
        <v>206</v>
      </c>
      <c r="E33" s="38" t="s">
        <v>216</v>
      </c>
      <c r="F33" s="37">
        <f>F34+F35</f>
        <v>3256649.16</v>
      </c>
      <c r="G33" s="37">
        <f>G34+G35</f>
        <v>3246.26</v>
      </c>
      <c r="H33" s="37">
        <f>H34+H35</f>
        <v>7066</v>
      </c>
    </row>
    <row r="34" spans="1:8" ht="15.75" x14ac:dyDescent="0.25">
      <c r="A34" s="245">
        <v>27</v>
      </c>
      <c r="B34" s="245"/>
      <c r="C34" s="249"/>
      <c r="D34" s="245"/>
      <c r="E34" s="38" t="s">
        <v>177</v>
      </c>
      <c r="F34" s="37">
        <v>3188417.04</v>
      </c>
      <c r="G34" s="37">
        <f>F34/C33</f>
        <v>3178.25</v>
      </c>
      <c r="H34" s="37">
        <v>6918</v>
      </c>
    </row>
    <row r="35" spans="1:8" ht="15.75" x14ac:dyDescent="0.25">
      <c r="A35" s="245">
        <v>28</v>
      </c>
      <c r="B35" s="245"/>
      <c r="C35" s="249"/>
      <c r="D35" s="245"/>
      <c r="E35" s="38" t="s">
        <v>207</v>
      </c>
      <c r="F35" s="37">
        <f>F34*0.0214</f>
        <v>68232.12</v>
      </c>
      <c r="G35" s="37">
        <f>F35/C33</f>
        <v>68.010000000000005</v>
      </c>
      <c r="H35" s="37">
        <v>148</v>
      </c>
    </row>
    <row r="36" spans="1:8" ht="15.75" x14ac:dyDescent="0.25">
      <c r="A36" s="245">
        <f>A33+1</f>
        <v>7</v>
      </c>
      <c r="B36" s="245" t="s">
        <v>467</v>
      </c>
      <c r="C36" s="249">
        <v>300.3</v>
      </c>
      <c r="D36" s="245" t="s">
        <v>206</v>
      </c>
      <c r="E36" s="38" t="s">
        <v>216</v>
      </c>
      <c r="F36" s="37">
        <f>F37+F38</f>
        <v>1706677.03</v>
      </c>
      <c r="G36" s="37">
        <f>G37+G38</f>
        <v>5683.24</v>
      </c>
      <c r="H36" s="37">
        <f>H37+H38</f>
        <v>7066</v>
      </c>
    </row>
    <row r="37" spans="1:8" ht="15.75" x14ac:dyDescent="0.25">
      <c r="A37" s="245">
        <v>37</v>
      </c>
      <c r="B37" s="245"/>
      <c r="C37" s="249"/>
      <c r="D37" s="245"/>
      <c r="E37" s="38" t="s">
        <v>177</v>
      </c>
      <c r="F37" s="37">
        <v>1670919.36</v>
      </c>
      <c r="G37" s="37">
        <f>F37/C36</f>
        <v>5564.17</v>
      </c>
      <c r="H37" s="37">
        <v>6918</v>
      </c>
    </row>
    <row r="38" spans="1:8" ht="15.75" x14ac:dyDescent="0.25">
      <c r="A38" s="245">
        <v>38</v>
      </c>
      <c r="B38" s="245"/>
      <c r="C38" s="249"/>
      <c r="D38" s="245"/>
      <c r="E38" s="38" t="s">
        <v>207</v>
      </c>
      <c r="F38" s="37">
        <f>F37*0.0214</f>
        <v>35757.67</v>
      </c>
      <c r="G38" s="37">
        <f>F38/C36</f>
        <v>119.07</v>
      </c>
      <c r="H38" s="37">
        <v>148</v>
      </c>
    </row>
    <row r="39" spans="1:8" ht="15.75" x14ac:dyDescent="0.25">
      <c r="A39" s="245">
        <f>A36+1</f>
        <v>8</v>
      </c>
      <c r="B39" s="245" t="s">
        <v>468</v>
      </c>
      <c r="C39" s="249">
        <v>317.3</v>
      </c>
      <c r="D39" s="245" t="s">
        <v>206</v>
      </c>
      <c r="E39" s="38" t="s">
        <v>216</v>
      </c>
      <c r="F39" s="37">
        <f>F40+F41</f>
        <v>1864482.23</v>
      </c>
      <c r="G39" s="37">
        <f>G40+G41</f>
        <v>5876.09</v>
      </c>
      <c r="H39" s="37">
        <f>H40+H41</f>
        <v>7066</v>
      </c>
    </row>
    <row r="40" spans="1:8" ht="15.75" x14ac:dyDescent="0.25">
      <c r="A40" s="245">
        <v>41</v>
      </c>
      <c r="B40" s="245"/>
      <c r="C40" s="249"/>
      <c r="D40" s="245"/>
      <c r="E40" s="38" t="s">
        <v>177</v>
      </c>
      <c r="F40" s="37">
        <v>1825418.28</v>
      </c>
      <c r="G40" s="37">
        <f>F40/C39</f>
        <v>5752.97</v>
      </c>
      <c r="H40" s="37">
        <v>6918</v>
      </c>
    </row>
    <row r="41" spans="1:8" ht="15.75" x14ac:dyDescent="0.25">
      <c r="A41" s="245">
        <v>42</v>
      </c>
      <c r="B41" s="245"/>
      <c r="C41" s="249"/>
      <c r="D41" s="245"/>
      <c r="E41" s="38" t="s">
        <v>207</v>
      </c>
      <c r="F41" s="37">
        <f>F40*0.0214</f>
        <v>39063.949999999997</v>
      </c>
      <c r="G41" s="37">
        <f>F41/C39+0.01</f>
        <v>123.12</v>
      </c>
      <c r="H41" s="37">
        <v>148</v>
      </c>
    </row>
    <row r="42" spans="1:8" ht="15.75" x14ac:dyDescent="0.25">
      <c r="A42" s="245">
        <f>A39+1</f>
        <v>9</v>
      </c>
      <c r="B42" s="245" t="s">
        <v>205</v>
      </c>
      <c r="C42" s="249">
        <v>630.20000000000005</v>
      </c>
      <c r="D42" s="245" t="s">
        <v>206</v>
      </c>
      <c r="E42" s="38" t="s">
        <v>216</v>
      </c>
      <c r="F42" s="37">
        <f>F43+F44</f>
        <v>3568350.18</v>
      </c>
      <c r="G42" s="37">
        <f>G43+G44</f>
        <v>5662.25</v>
      </c>
      <c r="H42" s="37">
        <f>H43+H44</f>
        <v>7066</v>
      </c>
    </row>
    <row r="43" spans="1:8" ht="15.75" x14ac:dyDescent="0.25">
      <c r="A43" s="245">
        <v>45</v>
      </c>
      <c r="B43" s="245"/>
      <c r="C43" s="249"/>
      <c r="D43" s="245"/>
      <c r="E43" s="38" t="s">
        <v>177</v>
      </c>
      <c r="F43" s="37">
        <v>3493587.41</v>
      </c>
      <c r="G43" s="37">
        <f>F43/C42</f>
        <v>5543.62</v>
      </c>
      <c r="H43" s="37">
        <v>6918</v>
      </c>
    </row>
    <row r="44" spans="1:8" ht="15.75" x14ac:dyDescent="0.25">
      <c r="A44" s="245">
        <v>46</v>
      </c>
      <c r="B44" s="245"/>
      <c r="C44" s="249"/>
      <c r="D44" s="245"/>
      <c r="E44" s="38" t="s">
        <v>207</v>
      </c>
      <c r="F44" s="37">
        <f>F43*0.0214</f>
        <v>74762.77</v>
      </c>
      <c r="G44" s="37">
        <f>F44/C42</f>
        <v>118.63</v>
      </c>
      <c r="H44" s="37">
        <v>148</v>
      </c>
    </row>
    <row r="45" spans="1:8" ht="15.75" x14ac:dyDescent="0.25">
      <c r="A45" s="189" t="s">
        <v>402</v>
      </c>
      <c r="B45" s="45"/>
      <c r="C45" s="187">
        <f>C46</f>
        <v>228.3</v>
      </c>
      <c r="D45" s="186"/>
      <c r="E45" s="38"/>
      <c r="F45" s="187">
        <f>F46</f>
        <v>1435330.9</v>
      </c>
      <c r="G45" s="37"/>
      <c r="H45" s="37"/>
    </row>
    <row r="46" spans="1:8" ht="15.75" x14ac:dyDescent="0.25">
      <c r="A46" s="245">
        <v>1</v>
      </c>
      <c r="B46" s="245" t="s">
        <v>403</v>
      </c>
      <c r="C46" s="245">
        <v>228.3</v>
      </c>
      <c r="D46" s="245" t="s">
        <v>206</v>
      </c>
      <c r="E46" s="38" t="s">
        <v>216</v>
      </c>
      <c r="F46" s="37">
        <f>F47+F48</f>
        <v>1435330.9</v>
      </c>
      <c r="G46" s="37">
        <f>G47+G48</f>
        <v>6287.04</v>
      </c>
      <c r="H46" s="37">
        <f>H47+H48</f>
        <v>7539</v>
      </c>
    </row>
    <row r="47" spans="1:8" ht="15.75" x14ac:dyDescent="0.25">
      <c r="A47" s="245">
        <v>53</v>
      </c>
      <c r="B47" s="245"/>
      <c r="C47" s="245">
        <v>228.3</v>
      </c>
      <c r="D47" s="245"/>
      <c r="E47" s="38" t="s">
        <v>177</v>
      </c>
      <c r="F47" s="37">
        <v>1405258.37</v>
      </c>
      <c r="G47" s="37">
        <f>F47/C46+0.01</f>
        <v>6155.32</v>
      </c>
      <c r="H47" s="37">
        <v>7381</v>
      </c>
    </row>
    <row r="48" spans="1:8" ht="15.75" x14ac:dyDescent="0.25">
      <c r="A48" s="245">
        <v>54</v>
      </c>
      <c r="B48" s="245"/>
      <c r="C48" s="245">
        <v>228.3</v>
      </c>
      <c r="D48" s="245"/>
      <c r="E48" s="38" t="s">
        <v>207</v>
      </c>
      <c r="F48" s="37">
        <f>F47*0.0214</f>
        <v>30072.53</v>
      </c>
      <c r="G48" s="37">
        <f>F48/C46</f>
        <v>131.72</v>
      </c>
      <c r="H48" s="37">
        <v>158</v>
      </c>
    </row>
    <row r="49" spans="1:8" ht="15.75" x14ac:dyDescent="0.25">
      <c r="A49" s="164" t="s">
        <v>28</v>
      </c>
      <c r="B49" s="45"/>
      <c r="C49" s="37">
        <f>C50</f>
        <v>2614.8000000000002</v>
      </c>
      <c r="D49" s="186"/>
      <c r="E49" s="38"/>
      <c r="F49" s="37">
        <f>F50</f>
        <v>1883231.31</v>
      </c>
      <c r="G49" s="37"/>
      <c r="H49" s="37"/>
    </row>
    <row r="50" spans="1:8" ht="15.75" x14ac:dyDescent="0.25">
      <c r="A50" s="245">
        <v>1</v>
      </c>
      <c r="B50" s="245" t="s">
        <v>73</v>
      </c>
      <c r="C50" s="249">
        <v>2614.8000000000002</v>
      </c>
      <c r="D50" s="186"/>
      <c r="E50" s="38" t="s">
        <v>216</v>
      </c>
      <c r="F50" s="37">
        <f>F51+F52+F53+F54</f>
        <v>1883231.31</v>
      </c>
      <c r="G50" s="37">
        <f>G51+G52+G53+G54</f>
        <v>720.22</v>
      </c>
      <c r="H50" s="37">
        <f>H51+H52+H53+H54</f>
        <v>1041</v>
      </c>
    </row>
    <row r="51" spans="1:8" ht="15.75" customHeight="1" x14ac:dyDescent="0.25">
      <c r="A51" s="245">
        <v>57</v>
      </c>
      <c r="B51" s="245"/>
      <c r="C51" s="249"/>
      <c r="D51" s="245" t="s">
        <v>208</v>
      </c>
      <c r="E51" s="38" t="s">
        <v>177</v>
      </c>
      <c r="F51" s="37">
        <v>740407.78</v>
      </c>
      <c r="G51" s="37">
        <f>F51/$C$50</f>
        <v>283.16000000000003</v>
      </c>
      <c r="H51" s="37">
        <v>597</v>
      </c>
    </row>
    <row r="52" spans="1:8" ht="15.75" x14ac:dyDescent="0.25">
      <c r="A52" s="245">
        <v>58</v>
      </c>
      <c r="B52" s="245"/>
      <c r="C52" s="249"/>
      <c r="D52" s="245"/>
      <c r="E52" s="38" t="s">
        <v>207</v>
      </c>
      <c r="F52" s="37">
        <f>F51*0.0214</f>
        <v>15844.73</v>
      </c>
      <c r="G52" s="37">
        <f>F52/$C$50</f>
        <v>6.06</v>
      </c>
      <c r="H52" s="37">
        <v>13</v>
      </c>
    </row>
    <row r="53" spans="1:8" ht="49.5" customHeight="1" x14ac:dyDescent="0.25">
      <c r="A53" s="245">
        <v>59</v>
      </c>
      <c r="B53" s="245"/>
      <c r="C53" s="249"/>
      <c r="D53" s="245" t="s">
        <v>507</v>
      </c>
      <c r="E53" s="38" t="s">
        <v>334</v>
      </c>
      <c r="F53" s="37">
        <f>H53*$C$50</f>
        <v>1103445.6000000001</v>
      </c>
      <c r="G53" s="37">
        <f>F53/$C$50</f>
        <v>422</v>
      </c>
      <c r="H53" s="37">
        <v>422</v>
      </c>
    </row>
    <row r="54" spans="1:8" ht="49.5" customHeight="1" x14ac:dyDescent="0.25">
      <c r="A54" s="245">
        <v>60</v>
      </c>
      <c r="B54" s="245"/>
      <c r="C54" s="249"/>
      <c r="D54" s="245"/>
      <c r="E54" s="38" t="s">
        <v>207</v>
      </c>
      <c r="F54" s="37">
        <f>H54*$C$50</f>
        <v>23533.200000000001</v>
      </c>
      <c r="G54" s="37">
        <f>F54/$C$50</f>
        <v>9</v>
      </c>
      <c r="H54" s="37">
        <v>9</v>
      </c>
    </row>
    <row r="55" spans="1:8" ht="15.75" x14ac:dyDescent="0.25">
      <c r="A55" s="189" t="s">
        <v>53</v>
      </c>
      <c r="B55" s="45"/>
      <c r="C55" s="37">
        <f>C56+C59</f>
        <v>3154.2</v>
      </c>
      <c r="D55" s="186"/>
      <c r="E55" s="38"/>
      <c r="F55" s="37">
        <f>F56+F59</f>
        <v>4915560.3</v>
      </c>
      <c r="G55" s="37"/>
      <c r="H55" s="37"/>
    </row>
    <row r="56" spans="1:8" ht="15.75" x14ac:dyDescent="0.25">
      <c r="A56" s="245">
        <v>1</v>
      </c>
      <c r="B56" s="245" t="s">
        <v>171</v>
      </c>
      <c r="C56" s="249">
        <v>2680.7</v>
      </c>
      <c r="D56" s="245" t="s">
        <v>206</v>
      </c>
      <c r="E56" s="38" t="s">
        <v>216</v>
      </c>
      <c r="F56" s="37">
        <f>F57+F58</f>
        <v>4792923.8</v>
      </c>
      <c r="G56" s="37">
        <f>G57+G58</f>
        <v>1787.94</v>
      </c>
      <c r="H56" s="37">
        <f>H57+H58</f>
        <v>3067</v>
      </c>
    </row>
    <row r="57" spans="1:8" ht="15.75" x14ac:dyDescent="0.25">
      <c r="A57" s="245">
        <v>61</v>
      </c>
      <c r="B57" s="245"/>
      <c r="C57" s="249"/>
      <c r="D57" s="245"/>
      <c r="E57" s="38" t="s">
        <v>177</v>
      </c>
      <c r="F57" s="37">
        <v>4692504.21</v>
      </c>
      <c r="G57" s="37">
        <f>F57/C56</f>
        <v>1750.48</v>
      </c>
      <c r="H57" s="37">
        <v>3003</v>
      </c>
    </row>
    <row r="58" spans="1:8" ht="15.75" x14ac:dyDescent="0.25">
      <c r="A58" s="245">
        <v>62</v>
      </c>
      <c r="B58" s="245"/>
      <c r="C58" s="249"/>
      <c r="D58" s="245"/>
      <c r="E58" s="38" t="s">
        <v>207</v>
      </c>
      <c r="F58" s="37">
        <f>F57*0.0214</f>
        <v>100419.59</v>
      </c>
      <c r="G58" s="37">
        <f>F58/C56</f>
        <v>37.46</v>
      </c>
      <c r="H58" s="37">
        <v>64</v>
      </c>
    </row>
    <row r="59" spans="1:8" ht="15.75" x14ac:dyDescent="0.25">
      <c r="A59" s="245">
        <v>2</v>
      </c>
      <c r="B59" s="245" t="s">
        <v>447</v>
      </c>
      <c r="C59" s="249">
        <v>473.5</v>
      </c>
      <c r="D59" s="245" t="s">
        <v>206</v>
      </c>
      <c r="E59" s="38" t="s">
        <v>216</v>
      </c>
      <c r="F59" s="37">
        <f>F60+F61</f>
        <v>122636.5</v>
      </c>
      <c r="G59" s="37">
        <f>G60+G61</f>
        <v>259</v>
      </c>
      <c r="H59" s="37">
        <f>H60+H61</f>
        <v>259</v>
      </c>
    </row>
    <row r="60" spans="1:8" ht="15.75" x14ac:dyDescent="0.25">
      <c r="A60" s="245">
        <v>61</v>
      </c>
      <c r="B60" s="245"/>
      <c r="C60" s="249"/>
      <c r="D60" s="245"/>
      <c r="E60" s="38" t="s">
        <v>175</v>
      </c>
      <c r="F60" s="37">
        <f>C59*H60</f>
        <v>77180.5</v>
      </c>
      <c r="G60" s="37">
        <f>F60/C59</f>
        <v>163</v>
      </c>
      <c r="H60" s="37">
        <v>163</v>
      </c>
    </row>
    <row r="61" spans="1:8" ht="31.5" x14ac:dyDescent="0.25">
      <c r="A61" s="245">
        <v>62</v>
      </c>
      <c r="B61" s="245"/>
      <c r="C61" s="249"/>
      <c r="D61" s="245"/>
      <c r="E61" s="38" t="s">
        <v>176</v>
      </c>
      <c r="F61" s="37">
        <f>C59*H61</f>
        <v>45456</v>
      </c>
      <c r="G61" s="37">
        <f>F61/C59</f>
        <v>96</v>
      </c>
      <c r="H61" s="37">
        <v>96</v>
      </c>
    </row>
    <row r="62" spans="1:8" ht="15.75" x14ac:dyDescent="0.25">
      <c r="A62" s="189" t="s">
        <v>209</v>
      </c>
      <c r="B62" s="45"/>
      <c r="C62" s="37">
        <f>C63+C66+C69+C78+C81+C90+C98+C111+C148+C151+C156+C161+C166+C169+C172+C179+C182+C185+C204+C217+C220+C223+C226+C229+C232+C235+C238+C241+C244+C255+C260+C263+C279+C283+C308+C311+C314+C317+C322+C325</f>
        <v>165100.51999999999</v>
      </c>
      <c r="D62" s="186"/>
      <c r="E62" s="38"/>
      <c r="F62" s="37">
        <f>F63+F66+F69+F78+F81+F90+F98+F111+F148+F151+F156+F161+F166+F169+F172+F179+F182+F185+F204+F217+F220+F223+F226+F229+F232+F235+F238+F241+F244+F255+F260+F263+F279+F283+F308+F311+F314+F317+F322+F325</f>
        <v>161883353.90000001</v>
      </c>
      <c r="G62" s="37"/>
      <c r="H62" s="37"/>
    </row>
    <row r="63" spans="1:8" ht="15.75" customHeight="1" x14ac:dyDescent="0.25">
      <c r="A63" s="245">
        <v>1</v>
      </c>
      <c r="B63" s="245" t="s">
        <v>218</v>
      </c>
      <c r="C63" s="249">
        <v>1225.2</v>
      </c>
      <c r="D63" s="245" t="s">
        <v>206</v>
      </c>
      <c r="E63" s="38" t="s">
        <v>216</v>
      </c>
      <c r="F63" s="37">
        <f>F64+F65</f>
        <v>4312094.04</v>
      </c>
      <c r="G63" s="37">
        <f>G64+G65</f>
        <v>3519.5</v>
      </c>
      <c r="H63" s="37">
        <f>H64+H65</f>
        <v>4728</v>
      </c>
    </row>
    <row r="64" spans="1:8" ht="15.75" x14ac:dyDescent="0.25">
      <c r="A64" s="245">
        <v>65</v>
      </c>
      <c r="B64" s="245"/>
      <c r="C64" s="249"/>
      <c r="D64" s="245"/>
      <c r="E64" s="38" t="s">
        <v>177</v>
      </c>
      <c r="F64" s="37">
        <v>4211616.24</v>
      </c>
      <c r="G64" s="37">
        <f>F64/C63</f>
        <v>3437.49</v>
      </c>
      <c r="H64" s="37">
        <v>4629</v>
      </c>
    </row>
    <row r="65" spans="1:8" ht="15.75" x14ac:dyDescent="0.25">
      <c r="A65" s="245">
        <v>66</v>
      </c>
      <c r="B65" s="245"/>
      <c r="C65" s="249"/>
      <c r="D65" s="245"/>
      <c r="E65" s="38" t="s">
        <v>207</v>
      </c>
      <c r="F65" s="37">
        <v>100477.8</v>
      </c>
      <c r="G65" s="37">
        <f>F65/C63</f>
        <v>82.01</v>
      </c>
      <c r="H65" s="37">
        <v>99</v>
      </c>
    </row>
    <row r="66" spans="1:8" ht="15.75" customHeight="1" x14ac:dyDescent="0.25">
      <c r="A66" s="245">
        <f>A63+1</f>
        <v>2</v>
      </c>
      <c r="B66" s="245" t="s">
        <v>533</v>
      </c>
      <c r="C66" s="249">
        <v>4710.6000000000004</v>
      </c>
      <c r="D66" s="245" t="s">
        <v>206</v>
      </c>
      <c r="E66" s="38" t="s">
        <v>216</v>
      </c>
      <c r="F66" s="37">
        <f>F67+F68</f>
        <v>145124.4</v>
      </c>
      <c r="G66" s="37">
        <f>G67+G68</f>
        <v>30.81</v>
      </c>
      <c r="H66" s="37">
        <f>H67+H68</f>
        <v>224</v>
      </c>
    </row>
    <row r="67" spans="1:8" ht="15.75" x14ac:dyDescent="0.25">
      <c r="A67" s="245">
        <v>65</v>
      </c>
      <c r="B67" s="245"/>
      <c r="C67" s="249"/>
      <c r="D67" s="245"/>
      <c r="E67" s="38" t="s">
        <v>175</v>
      </c>
      <c r="F67" s="37">
        <v>134324.4</v>
      </c>
      <c r="G67" s="37">
        <f>F67/C66</f>
        <v>28.52</v>
      </c>
      <c r="H67" s="37">
        <v>164</v>
      </c>
    </row>
    <row r="68" spans="1:8" ht="31.5" x14ac:dyDescent="0.25">
      <c r="A68" s="245">
        <v>66</v>
      </c>
      <c r="B68" s="245"/>
      <c r="C68" s="249"/>
      <c r="D68" s="245"/>
      <c r="E68" s="38" t="s">
        <v>176</v>
      </c>
      <c r="F68" s="37">
        <v>10800</v>
      </c>
      <c r="G68" s="37">
        <f>F68/C66</f>
        <v>2.29</v>
      </c>
      <c r="H68" s="37">
        <v>60</v>
      </c>
    </row>
    <row r="69" spans="1:8" ht="31.5" customHeight="1" x14ac:dyDescent="0.25">
      <c r="A69" s="245">
        <f>A66+1</f>
        <v>3</v>
      </c>
      <c r="B69" s="245" t="s">
        <v>219</v>
      </c>
      <c r="C69" s="249">
        <v>6282.6</v>
      </c>
      <c r="D69" s="186"/>
      <c r="E69" s="38" t="s">
        <v>216</v>
      </c>
      <c r="F69" s="37">
        <f>F70+F71+F72+F73+F74+F75+F76+F77</f>
        <v>4017902.6</v>
      </c>
      <c r="G69" s="37">
        <f>G70+G71+G72+G73+G74+G75+G76+G77</f>
        <v>639.53</v>
      </c>
      <c r="H69" s="37">
        <f>H70+H71+H72+H73+H74+H75+H76+H77</f>
        <v>2681</v>
      </c>
    </row>
    <row r="70" spans="1:8" ht="15.75" customHeight="1" x14ac:dyDescent="0.25">
      <c r="A70" s="245">
        <v>67</v>
      </c>
      <c r="B70" s="245"/>
      <c r="C70" s="249"/>
      <c r="D70" s="245" t="s">
        <v>210</v>
      </c>
      <c r="E70" s="38" t="s">
        <v>177</v>
      </c>
      <c r="F70" s="37">
        <v>580547</v>
      </c>
      <c r="G70" s="37">
        <f>F70/C69</f>
        <v>92.41</v>
      </c>
      <c r="H70" s="37">
        <v>463</v>
      </c>
    </row>
    <row r="71" spans="1:8" ht="15.75" x14ac:dyDescent="0.25">
      <c r="A71" s="245">
        <v>68</v>
      </c>
      <c r="B71" s="245"/>
      <c r="C71" s="249"/>
      <c r="D71" s="245"/>
      <c r="E71" s="38" t="s">
        <v>207</v>
      </c>
      <c r="F71" s="37">
        <v>62826</v>
      </c>
      <c r="G71" s="37">
        <f>F71/C69</f>
        <v>10</v>
      </c>
      <c r="H71" s="37">
        <v>10</v>
      </c>
    </row>
    <row r="72" spans="1:8" ht="15.75" customHeight="1" x14ac:dyDescent="0.25">
      <c r="A72" s="245">
        <v>69</v>
      </c>
      <c r="B72" s="245"/>
      <c r="C72" s="249"/>
      <c r="D72" s="245" t="s">
        <v>211</v>
      </c>
      <c r="E72" s="38" t="s">
        <v>177</v>
      </c>
      <c r="F72" s="37">
        <v>1253742</v>
      </c>
      <c r="G72" s="37">
        <f>F72/C69</f>
        <v>199.56</v>
      </c>
      <c r="H72" s="37">
        <v>336</v>
      </c>
    </row>
    <row r="73" spans="1:8" ht="15.75" x14ac:dyDescent="0.25">
      <c r="A73" s="245">
        <v>70</v>
      </c>
      <c r="B73" s="245"/>
      <c r="C73" s="249"/>
      <c r="D73" s="245"/>
      <c r="E73" s="38" t="s">
        <v>207</v>
      </c>
      <c r="F73" s="37">
        <v>43978.2</v>
      </c>
      <c r="G73" s="37">
        <f>F73/C69</f>
        <v>7</v>
      </c>
      <c r="H73" s="37">
        <v>7</v>
      </c>
    </row>
    <row r="74" spans="1:8" ht="15.75" customHeight="1" x14ac:dyDescent="0.25">
      <c r="A74" s="245">
        <v>71</v>
      </c>
      <c r="B74" s="245"/>
      <c r="C74" s="249"/>
      <c r="D74" s="245" t="s">
        <v>212</v>
      </c>
      <c r="E74" s="38" t="s">
        <v>177</v>
      </c>
      <c r="F74" s="37">
        <v>1757823</v>
      </c>
      <c r="G74" s="37">
        <f>F74/C69</f>
        <v>279.79000000000002</v>
      </c>
      <c r="H74" s="37">
        <v>1404</v>
      </c>
    </row>
    <row r="75" spans="1:8" ht="15.75" x14ac:dyDescent="0.25">
      <c r="A75" s="245">
        <v>72</v>
      </c>
      <c r="B75" s="245"/>
      <c r="C75" s="249"/>
      <c r="D75" s="245"/>
      <c r="E75" s="38" t="s">
        <v>207</v>
      </c>
      <c r="F75" s="37">
        <v>188478</v>
      </c>
      <c r="G75" s="37">
        <f>F75/C69</f>
        <v>30</v>
      </c>
      <c r="H75" s="37">
        <v>30</v>
      </c>
    </row>
    <row r="76" spans="1:8" ht="47.25" customHeight="1" x14ac:dyDescent="0.25">
      <c r="A76" s="245">
        <v>73</v>
      </c>
      <c r="B76" s="245"/>
      <c r="C76" s="249"/>
      <c r="D76" s="245" t="s">
        <v>508</v>
      </c>
      <c r="E76" s="38" t="s">
        <v>334</v>
      </c>
      <c r="F76" s="37">
        <v>73965</v>
      </c>
      <c r="G76" s="37">
        <f>F76/C69</f>
        <v>11.77</v>
      </c>
      <c r="H76" s="37">
        <v>422</v>
      </c>
    </row>
    <row r="77" spans="1:8" ht="47.25" customHeight="1" x14ac:dyDescent="0.25">
      <c r="A77" s="245">
        <v>74</v>
      </c>
      <c r="B77" s="245"/>
      <c r="C77" s="249"/>
      <c r="D77" s="245"/>
      <c r="E77" s="38" t="s">
        <v>207</v>
      </c>
      <c r="F77" s="37">
        <v>56543.4</v>
      </c>
      <c r="G77" s="37">
        <f>F77/C69</f>
        <v>9</v>
      </c>
      <c r="H77" s="37">
        <v>9</v>
      </c>
    </row>
    <row r="78" spans="1:8" ht="15.75" customHeight="1" x14ac:dyDescent="0.25">
      <c r="A78" s="245">
        <f>A69+1</f>
        <v>4</v>
      </c>
      <c r="B78" s="245" t="s">
        <v>534</v>
      </c>
      <c r="C78" s="249">
        <v>4076.9</v>
      </c>
      <c r="D78" s="245" t="s">
        <v>206</v>
      </c>
      <c r="E78" s="38" t="s">
        <v>216</v>
      </c>
      <c r="F78" s="37">
        <f>F79+F80</f>
        <v>162826.19</v>
      </c>
      <c r="G78" s="37">
        <f>G79+G80</f>
        <v>39.94</v>
      </c>
      <c r="H78" s="37">
        <f>H79+H80</f>
        <v>187</v>
      </c>
    </row>
    <row r="79" spans="1:8" ht="15.75" x14ac:dyDescent="0.25">
      <c r="A79" s="245">
        <v>65</v>
      </c>
      <c r="B79" s="245"/>
      <c r="C79" s="249"/>
      <c r="D79" s="245"/>
      <c r="E79" s="38" t="s">
        <v>175</v>
      </c>
      <c r="F79" s="37">
        <v>149226.19</v>
      </c>
      <c r="G79" s="37">
        <f>F79/C78</f>
        <v>36.6</v>
      </c>
      <c r="H79" s="37">
        <v>151</v>
      </c>
    </row>
    <row r="80" spans="1:8" ht="31.5" x14ac:dyDescent="0.25">
      <c r="A80" s="245">
        <v>66</v>
      </c>
      <c r="B80" s="245"/>
      <c r="C80" s="249"/>
      <c r="D80" s="245"/>
      <c r="E80" s="38" t="s">
        <v>176</v>
      </c>
      <c r="F80" s="37">
        <v>13600</v>
      </c>
      <c r="G80" s="37">
        <f>F80/C78</f>
        <v>3.34</v>
      </c>
      <c r="H80" s="37">
        <v>36</v>
      </c>
    </row>
    <row r="81" spans="1:8" ht="15.75" customHeight="1" x14ac:dyDescent="0.25">
      <c r="A81" s="250">
        <f>A78+1</f>
        <v>5</v>
      </c>
      <c r="B81" s="250" t="s">
        <v>220</v>
      </c>
      <c r="C81" s="246">
        <v>3270.4</v>
      </c>
      <c r="D81" s="186"/>
      <c r="E81" s="38" t="s">
        <v>216</v>
      </c>
      <c r="F81" s="37">
        <f>F82+F83+F84+F85+F86+F87+F88+F89</f>
        <v>4862693.74</v>
      </c>
      <c r="G81" s="37">
        <f>G82+G83+G84+G85+G86+G87+G88+G89</f>
        <v>1486.88</v>
      </c>
      <c r="H81" s="37">
        <f>H82+H83+H84+H85+H86+H87+H88+H89</f>
        <v>2681</v>
      </c>
    </row>
    <row r="82" spans="1:8" ht="15.75" customHeight="1" x14ac:dyDescent="0.25">
      <c r="A82" s="251"/>
      <c r="B82" s="251"/>
      <c r="C82" s="247"/>
      <c r="D82" s="245" t="s">
        <v>212</v>
      </c>
      <c r="E82" s="38" t="s">
        <v>177</v>
      </c>
      <c r="F82" s="37">
        <v>3101897.86</v>
      </c>
      <c r="G82" s="37">
        <f>F82/C81-0.01</f>
        <v>948.47</v>
      </c>
      <c r="H82" s="37">
        <v>1404</v>
      </c>
    </row>
    <row r="83" spans="1:8" ht="15.75" x14ac:dyDescent="0.25">
      <c r="A83" s="251"/>
      <c r="B83" s="251"/>
      <c r="C83" s="247"/>
      <c r="D83" s="245"/>
      <c r="E83" s="38" t="s">
        <v>207</v>
      </c>
      <c r="F83" s="37">
        <v>72086.41</v>
      </c>
      <c r="G83" s="37">
        <f>F83/C81</f>
        <v>22.04</v>
      </c>
      <c r="H83" s="37">
        <v>30</v>
      </c>
    </row>
    <row r="84" spans="1:8" ht="48" customHeight="1" x14ac:dyDescent="0.25">
      <c r="A84" s="251"/>
      <c r="B84" s="251"/>
      <c r="C84" s="247"/>
      <c r="D84" s="245" t="s">
        <v>509</v>
      </c>
      <c r="E84" s="38" t="s">
        <v>334</v>
      </c>
      <c r="F84" s="37">
        <v>1352853.83</v>
      </c>
      <c r="G84" s="37">
        <f>F84/C81</f>
        <v>413.67</v>
      </c>
      <c r="H84" s="37">
        <v>422</v>
      </c>
    </row>
    <row r="85" spans="1:8" ht="48" customHeight="1" x14ac:dyDescent="0.25">
      <c r="A85" s="251"/>
      <c r="B85" s="251"/>
      <c r="C85" s="247"/>
      <c r="D85" s="245"/>
      <c r="E85" s="38" t="s">
        <v>207</v>
      </c>
      <c r="F85" s="37">
        <v>29433.599999999999</v>
      </c>
      <c r="G85" s="37">
        <f>F85/C81</f>
        <v>9</v>
      </c>
      <c r="H85" s="37">
        <v>9</v>
      </c>
    </row>
    <row r="86" spans="1:8" ht="15.75" x14ac:dyDescent="0.25">
      <c r="A86" s="251"/>
      <c r="B86" s="251"/>
      <c r="C86" s="247"/>
      <c r="D86" s="245" t="s">
        <v>210</v>
      </c>
      <c r="E86" s="38" t="s">
        <v>177</v>
      </c>
      <c r="F86" s="37">
        <v>50001</v>
      </c>
      <c r="G86" s="37">
        <f>F86/C81</f>
        <v>15.29</v>
      </c>
      <c r="H86" s="37">
        <v>463</v>
      </c>
    </row>
    <row r="87" spans="1:8" ht="15.75" x14ac:dyDescent="0.25">
      <c r="A87" s="251"/>
      <c r="B87" s="251"/>
      <c r="C87" s="247"/>
      <c r="D87" s="245"/>
      <c r="E87" s="38" t="s">
        <v>207</v>
      </c>
      <c r="F87" s="37">
        <f>F86*0.0214</f>
        <v>1070.02</v>
      </c>
      <c r="G87" s="37">
        <f>F87/C81</f>
        <v>0.33</v>
      </c>
      <c r="H87" s="37">
        <v>10</v>
      </c>
    </row>
    <row r="88" spans="1:8" ht="15.75" x14ac:dyDescent="0.25">
      <c r="A88" s="251"/>
      <c r="B88" s="251"/>
      <c r="C88" s="247"/>
      <c r="D88" s="245" t="s">
        <v>211</v>
      </c>
      <c r="E88" s="38" t="s">
        <v>177</v>
      </c>
      <c r="F88" s="37">
        <v>250001</v>
      </c>
      <c r="G88" s="37">
        <f>F88/C81</f>
        <v>76.44</v>
      </c>
      <c r="H88" s="37">
        <v>336</v>
      </c>
    </row>
    <row r="89" spans="1:8" ht="15.75" x14ac:dyDescent="0.25">
      <c r="A89" s="252"/>
      <c r="B89" s="252"/>
      <c r="C89" s="248"/>
      <c r="D89" s="245"/>
      <c r="E89" s="38" t="s">
        <v>207</v>
      </c>
      <c r="F89" s="37">
        <f>F88*0.0214</f>
        <v>5350.02</v>
      </c>
      <c r="G89" s="37">
        <f>F89/C81</f>
        <v>1.64</v>
      </c>
      <c r="H89" s="37">
        <v>7</v>
      </c>
    </row>
    <row r="90" spans="1:8" ht="15.75" customHeight="1" x14ac:dyDescent="0.25">
      <c r="A90" s="245">
        <f>A81+1</f>
        <v>6</v>
      </c>
      <c r="B90" s="245" t="s">
        <v>221</v>
      </c>
      <c r="C90" s="249">
        <v>2252.6</v>
      </c>
      <c r="D90" s="245" t="s">
        <v>206</v>
      </c>
      <c r="E90" s="38" t="s">
        <v>216</v>
      </c>
      <c r="F90" s="37">
        <f>F91+F92+F93+F94+F95+F96+F97</f>
        <v>5342521.6100000003</v>
      </c>
      <c r="G90" s="37">
        <f>G91+G92+G93+G94+G95+G96+G97</f>
        <v>2371.71</v>
      </c>
      <c r="H90" s="37">
        <f>H91+H92+H93+H94+H95+H96+H97</f>
        <v>2469.94</v>
      </c>
    </row>
    <row r="91" spans="1:8" ht="15.75" x14ac:dyDescent="0.25">
      <c r="A91" s="245"/>
      <c r="B91" s="245"/>
      <c r="C91" s="249"/>
      <c r="D91" s="245"/>
      <c r="E91" s="38" t="s">
        <v>175</v>
      </c>
      <c r="F91" s="37">
        <v>256548.23</v>
      </c>
      <c r="G91" s="37">
        <f>F91/C90</f>
        <v>113.89</v>
      </c>
      <c r="H91" s="37">
        <v>151</v>
      </c>
    </row>
    <row r="92" spans="1:8" ht="31.5" x14ac:dyDescent="0.25">
      <c r="A92" s="245"/>
      <c r="B92" s="245"/>
      <c r="C92" s="249"/>
      <c r="D92" s="245"/>
      <c r="E92" s="38" t="s">
        <v>176</v>
      </c>
      <c r="F92" s="37">
        <v>21680</v>
      </c>
      <c r="G92" s="37">
        <f>F92/C90</f>
        <v>9.6199999999999992</v>
      </c>
      <c r="H92" s="37">
        <v>19</v>
      </c>
    </row>
    <row r="93" spans="1:8" ht="15.75" x14ac:dyDescent="0.25">
      <c r="A93" s="245"/>
      <c r="B93" s="245"/>
      <c r="C93" s="249"/>
      <c r="D93" s="245"/>
      <c r="E93" s="38" t="s">
        <v>177</v>
      </c>
      <c r="F93" s="37">
        <f>H93*C90</f>
        <v>3360879.2</v>
      </c>
      <c r="G93" s="37">
        <f>F93/C90</f>
        <v>1492</v>
      </c>
      <c r="H93" s="37">
        <v>1492</v>
      </c>
    </row>
    <row r="94" spans="1:8" ht="15.75" x14ac:dyDescent="0.25">
      <c r="A94" s="245"/>
      <c r="B94" s="245"/>
      <c r="C94" s="249"/>
      <c r="D94" s="245"/>
      <c r="E94" s="38" t="s">
        <v>207</v>
      </c>
      <c r="F94" s="37">
        <f>H94*C90</f>
        <v>72083.199999999997</v>
      </c>
      <c r="G94" s="37">
        <f>F94/C90</f>
        <v>32</v>
      </c>
      <c r="H94" s="37">
        <v>32</v>
      </c>
    </row>
    <row r="95" spans="1:8" ht="31.5" x14ac:dyDescent="0.25">
      <c r="A95" s="245"/>
      <c r="B95" s="245"/>
      <c r="C95" s="249"/>
      <c r="D95" s="245" t="s">
        <v>316</v>
      </c>
      <c r="E95" s="38" t="s">
        <v>176</v>
      </c>
      <c r="F95" s="37">
        <v>2500</v>
      </c>
      <c r="G95" s="37">
        <f>F95/C90</f>
        <v>1.1100000000000001</v>
      </c>
      <c r="H95" s="37">
        <f>2500/C90</f>
        <v>1.1100000000000001</v>
      </c>
    </row>
    <row r="96" spans="1:8" ht="15.75" x14ac:dyDescent="0.25">
      <c r="A96" s="245"/>
      <c r="B96" s="245"/>
      <c r="C96" s="249"/>
      <c r="D96" s="245"/>
      <c r="E96" s="38" t="s">
        <v>178</v>
      </c>
      <c r="F96" s="37">
        <v>1594704.31</v>
      </c>
      <c r="G96" s="37">
        <f>F96/C90</f>
        <v>707.94</v>
      </c>
      <c r="H96" s="37">
        <f>1708823/C90</f>
        <v>758.6</v>
      </c>
    </row>
    <row r="97" spans="1:8" ht="15.75" x14ac:dyDescent="0.25">
      <c r="A97" s="245"/>
      <c r="B97" s="245"/>
      <c r="C97" s="249"/>
      <c r="D97" s="245"/>
      <c r="E97" s="38" t="s">
        <v>207</v>
      </c>
      <c r="F97" s="37">
        <v>34126.67</v>
      </c>
      <c r="G97" s="37">
        <f>F97/C90</f>
        <v>15.15</v>
      </c>
      <c r="H97" s="37">
        <f>36569/C90</f>
        <v>16.23</v>
      </c>
    </row>
    <row r="98" spans="1:8" ht="15.75" customHeight="1" x14ac:dyDescent="0.25">
      <c r="A98" s="245">
        <f>A90+1</f>
        <v>7</v>
      </c>
      <c r="B98" s="245" t="s">
        <v>535</v>
      </c>
      <c r="C98" s="249">
        <v>3396.7</v>
      </c>
      <c r="D98" s="168"/>
      <c r="E98" s="38" t="s">
        <v>216</v>
      </c>
      <c r="F98" s="37">
        <f>SUM(F99:F110)</f>
        <v>7969827.7599999998</v>
      </c>
      <c r="G98" s="37">
        <f>SUM(G99:G110)</f>
        <v>2346.34</v>
      </c>
      <c r="H98" s="37">
        <f>SUM(H99:H110)</f>
        <v>2366</v>
      </c>
    </row>
    <row r="99" spans="1:8" ht="15.75" x14ac:dyDescent="0.25">
      <c r="A99" s="245"/>
      <c r="B99" s="245"/>
      <c r="C99" s="249"/>
      <c r="D99" s="245" t="s">
        <v>212</v>
      </c>
      <c r="E99" s="38" t="s">
        <v>175</v>
      </c>
      <c r="F99" s="193">
        <v>143254.59</v>
      </c>
      <c r="G99" s="37">
        <f>F99/C98</f>
        <v>42.17</v>
      </c>
      <c r="H99" s="37">
        <v>56</v>
      </c>
    </row>
    <row r="100" spans="1:8" ht="31.5" x14ac:dyDescent="0.25">
      <c r="A100" s="245"/>
      <c r="B100" s="245"/>
      <c r="C100" s="249"/>
      <c r="D100" s="245"/>
      <c r="E100" s="38" t="s">
        <v>176</v>
      </c>
      <c r="F100" s="37">
        <f>C98*H100</f>
        <v>61140.6</v>
      </c>
      <c r="G100" s="37">
        <f>F100/C98</f>
        <v>18</v>
      </c>
      <c r="H100" s="37">
        <v>18</v>
      </c>
    </row>
    <row r="101" spans="1:8" ht="15.75" x14ac:dyDescent="0.25">
      <c r="A101" s="245"/>
      <c r="B101" s="245"/>
      <c r="C101" s="249"/>
      <c r="D101" s="245"/>
      <c r="E101" s="38" t="s">
        <v>177</v>
      </c>
      <c r="F101" s="37">
        <f>H101*C98</f>
        <v>4768966.8</v>
      </c>
      <c r="G101" s="37">
        <f>F101/C98</f>
        <v>1404</v>
      </c>
      <c r="H101" s="37">
        <v>1404</v>
      </c>
    </row>
    <row r="102" spans="1:8" ht="15.75" x14ac:dyDescent="0.25">
      <c r="A102" s="245"/>
      <c r="B102" s="245"/>
      <c r="C102" s="249"/>
      <c r="D102" s="245"/>
      <c r="E102" s="38" t="s">
        <v>207</v>
      </c>
      <c r="F102" s="37">
        <f>H102*C98</f>
        <v>101901</v>
      </c>
      <c r="G102" s="37">
        <f>F102/C98</f>
        <v>30</v>
      </c>
      <c r="H102" s="37">
        <v>30</v>
      </c>
    </row>
    <row r="103" spans="1:8" ht="15.75" customHeight="1" x14ac:dyDescent="0.25">
      <c r="A103" s="245"/>
      <c r="B103" s="245"/>
      <c r="C103" s="249"/>
      <c r="D103" s="245" t="s">
        <v>210</v>
      </c>
      <c r="E103" s="38" t="s">
        <v>175</v>
      </c>
      <c r="F103" s="37">
        <v>51469.3</v>
      </c>
      <c r="G103" s="37">
        <f>F103/C98</f>
        <v>15.15</v>
      </c>
      <c r="H103" s="37">
        <v>19</v>
      </c>
    </row>
    <row r="104" spans="1:8" ht="31.5" x14ac:dyDescent="0.25">
      <c r="A104" s="245"/>
      <c r="B104" s="245"/>
      <c r="C104" s="249"/>
      <c r="D104" s="245"/>
      <c r="E104" s="38" t="s">
        <v>176</v>
      </c>
      <c r="F104" s="37">
        <f>C98*H104</f>
        <v>20380.2</v>
      </c>
      <c r="G104" s="37">
        <f>F104/C98</f>
        <v>6</v>
      </c>
      <c r="H104" s="37">
        <v>6</v>
      </c>
    </row>
    <row r="105" spans="1:8" ht="15.75" x14ac:dyDescent="0.25">
      <c r="A105" s="245"/>
      <c r="B105" s="245"/>
      <c r="C105" s="249"/>
      <c r="D105" s="245"/>
      <c r="E105" s="38" t="s">
        <v>177</v>
      </c>
      <c r="F105" s="37">
        <f>H105*C98</f>
        <v>1572672.1</v>
      </c>
      <c r="G105" s="37">
        <f>F105/C98</f>
        <v>463</v>
      </c>
      <c r="H105" s="37">
        <v>463</v>
      </c>
    </row>
    <row r="106" spans="1:8" ht="15.75" x14ac:dyDescent="0.25">
      <c r="A106" s="245"/>
      <c r="B106" s="245"/>
      <c r="C106" s="249"/>
      <c r="D106" s="245"/>
      <c r="E106" s="38" t="s">
        <v>207</v>
      </c>
      <c r="F106" s="37">
        <f>H106*C98</f>
        <v>33967</v>
      </c>
      <c r="G106" s="37">
        <f>F106/C98</f>
        <v>10</v>
      </c>
      <c r="H106" s="37">
        <v>10</v>
      </c>
    </row>
    <row r="107" spans="1:8" ht="15.75" customHeight="1" x14ac:dyDescent="0.25">
      <c r="A107" s="245"/>
      <c r="B107" s="245"/>
      <c r="C107" s="249"/>
      <c r="D107" s="245" t="s">
        <v>211</v>
      </c>
      <c r="E107" s="38" t="s">
        <v>175</v>
      </c>
      <c r="F107" s="37">
        <v>37421.269999999997</v>
      </c>
      <c r="G107" s="37">
        <f>F107/C98</f>
        <v>11.02</v>
      </c>
      <c r="H107" s="37">
        <v>13</v>
      </c>
    </row>
    <row r="108" spans="1:8" ht="31.5" x14ac:dyDescent="0.25">
      <c r="A108" s="245"/>
      <c r="B108" s="245"/>
      <c r="C108" s="249"/>
      <c r="D108" s="245"/>
      <c r="E108" s="38" t="s">
        <v>176</v>
      </c>
      <c r="F108" s="37">
        <f>C98*H108</f>
        <v>13586.8</v>
      </c>
      <c r="G108" s="37">
        <f>F108/C98</f>
        <v>4</v>
      </c>
      <c r="H108" s="37">
        <v>4</v>
      </c>
    </row>
    <row r="109" spans="1:8" ht="15.75" x14ac:dyDescent="0.25">
      <c r="A109" s="245"/>
      <c r="B109" s="245"/>
      <c r="C109" s="249"/>
      <c r="D109" s="245"/>
      <c r="E109" s="38" t="s">
        <v>177</v>
      </c>
      <c r="F109" s="37">
        <f>H109*C98</f>
        <v>1141291.2</v>
      </c>
      <c r="G109" s="37">
        <f>F109/C98</f>
        <v>336</v>
      </c>
      <c r="H109" s="37">
        <v>336</v>
      </c>
    </row>
    <row r="110" spans="1:8" ht="15.75" x14ac:dyDescent="0.25">
      <c r="A110" s="245"/>
      <c r="B110" s="245"/>
      <c r="C110" s="249"/>
      <c r="D110" s="245"/>
      <c r="E110" s="38" t="s">
        <v>207</v>
      </c>
      <c r="F110" s="37">
        <f>H110*C98</f>
        <v>23776.9</v>
      </c>
      <c r="G110" s="37">
        <f>F110/C98</f>
        <v>7</v>
      </c>
      <c r="H110" s="37">
        <v>7</v>
      </c>
    </row>
    <row r="111" spans="1:8" ht="15.75" customHeight="1" x14ac:dyDescent="0.25">
      <c r="A111" s="245">
        <f>A98+1</f>
        <v>8</v>
      </c>
      <c r="B111" s="245" t="s">
        <v>536</v>
      </c>
      <c r="C111" s="249">
        <v>22804.6</v>
      </c>
      <c r="D111" s="186"/>
      <c r="E111" s="38" t="s">
        <v>216</v>
      </c>
      <c r="F111" s="37">
        <f>SUM(F112:F147)</f>
        <v>19575062.09</v>
      </c>
      <c r="G111" s="37">
        <f>SUM(G112:G147)</f>
        <v>858.38</v>
      </c>
      <c r="H111" s="37">
        <f>SUM(H112:H147)</f>
        <v>919.76</v>
      </c>
    </row>
    <row r="112" spans="1:8" ht="31.5" x14ac:dyDescent="0.25">
      <c r="A112" s="245"/>
      <c r="B112" s="245"/>
      <c r="C112" s="249"/>
      <c r="D112" s="245" t="s">
        <v>316</v>
      </c>
      <c r="E112" s="38" t="s">
        <v>176</v>
      </c>
      <c r="F112" s="37">
        <v>2500</v>
      </c>
      <c r="G112" s="37">
        <f>F112/C111</f>
        <v>0.11</v>
      </c>
      <c r="H112" s="37">
        <f>2500/C111</f>
        <v>0.11</v>
      </c>
    </row>
    <row r="113" spans="1:8" ht="15.75" x14ac:dyDescent="0.25">
      <c r="A113" s="245">
        <v>756</v>
      </c>
      <c r="B113" s="245"/>
      <c r="C113" s="249"/>
      <c r="D113" s="245"/>
      <c r="E113" s="38" t="s">
        <v>178</v>
      </c>
      <c r="F113" s="37">
        <v>1594630.09</v>
      </c>
      <c r="G113" s="37">
        <f>F113/C111-0.01</f>
        <v>69.92</v>
      </c>
      <c r="H113" s="37">
        <f>1708823/C111+0.01</f>
        <v>74.94</v>
      </c>
    </row>
    <row r="114" spans="1:8" ht="15.75" x14ac:dyDescent="0.25">
      <c r="A114" s="245">
        <v>757</v>
      </c>
      <c r="B114" s="245"/>
      <c r="C114" s="249"/>
      <c r="D114" s="245"/>
      <c r="E114" s="38" t="s">
        <v>207</v>
      </c>
      <c r="F114" s="37">
        <v>34125.08</v>
      </c>
      <c r="G114" s="37">
        <f>F114/C111</f>
        <v>1.5</v>
      </c>
      <c r="H114" s="37">
        <f>36569/C111</f>
        <v>1.6</v>
      </c>
    </row>
    <row r="115" spans="1:8" ht="31.5" x14ac:dyDescent="0.25">
      <c r="A115" s="245"/>
      <c r="B115" s="245"/>
      <c r="C115" s="249"/>
      <c r="D115" s="245" t="s">
        <v>319</v>
      </c>
      <c r="E115" s="38" t="s">
        <v>176</v>
      </c>
      <c r="F115" s="37">
        <v>2500</v>
      </c>
      <c r="G115" s="37">
        <f>F115/C111</f>
        <v>0.11</v>
      </c>
      <c r="H115" s="37">
        <f>2500/C111</f>
        <v>0.11</v>
      </c>
    </row>
    <row r="116" spans="1:8" ht="15.75" x14ac:dyDescent="0.25">
      <c r="A116" s="245"/>
      <c r="B116" s="245"/>
      <c r="C116" s="249"/>
      <c r="D116" s="245"/>
      <c r="E116" s="38" t="s">
        <v>178</v>
      </c>
      <c r="F116" s="37">
        <v>1594630.09</v>
      </c>
      <c r="G116" s="37">
        <f>F116/C111-0.01</f>
        <v>69.92</v>
      </c>
      <c r="H116" s="37">
        <f>1708823/C111+0.01</f>
        <v>74.94</v>
      </c>
    </row>
    <row r="117" spans="1:8" ht="15.75" x14ac:dyDescent="0.25">
      <c r="A117" s="245"/>
      <c r="B117" s="245"/>
      <c r="C117" s="249"/>
      <c r="D117" s="245"/>
      <c r="E117" s="38" t="s">
        <v>207</v>
      </c>
      <c r="F117" s="37">
        <v>34125.08</v>
      </c>
      <c r="G117" s="37">
        <f>F117/C111</f>
        <v>1.5</v>
      </c>
      <c r="H117" s="37">
        <f>36569/C111</f>
        <v>1.6</v>
      </c>
    </row>
    <row r="118" spans="1:8" ht="31.5" x14ac:dyDescent="0.25">
      <c r="A118" s="245"/>
      <c r="B118" s="245"/>
      <c r="C118" s="249"/>
      <c r="D118" s="245" t="s">
        <v>320</v>
      </c>
      <c r="E118" s="38" t="s">
        <v>176</v>
      </c>
      <c r="F118" s="37">
        <v>2500</v>
      </c>
      <c r="G118" s="37">
        <f>F118/C111</f>
        <v>0.11</v>
      </c>
      <c r="H118" s="37">
        <f>2500/C111</f>
        <v>0.11</v>
      </c>
    </row>
    <row r="119" spans="1:8" ht="15.75" x14ac:dyDescent="0.25">
      <c r="A119" s="245"/>
      <c r="B119" s="245"/>
      <c r="C119" s="249"/>
      <c r="D119" s="245"/>
      <c r="E119" s="38" t="s">
        <v>178</v>
      </c>
      <c r="F119" s="37">
        <v>1594630.09</v>
      </c>
      <c r="G119" s="37">
        <f>F119/C111-0.01</f>
        <v>69.92</v>
      </c>
      <c r="H119" s="37">
        <f>1708823/C111+0.01</f>
        <v>74.94</v>
      </c>
    </row>
    <row r="120" spans="1:8" ht="15.75" x14ac:dyDescent="0.25">
      <c r="A120" s="245"/>
      <c r="B120" s="245"/>
      <c r="C120" s="249"/>
      <c r="D120" s="245"/>
      <c r="E120" s="38" t="s">
        <v>207</v>
      </c>
      <c r="F120" s="37">
        <v>34125.08</v>
      </c>
      <c r="G120" s="37">
        <f>F120/C111</f>
        <v>1.5</v>
      </c>
      <c r="H120" s="37">
        <f>36569/C111</f>
        <v>1.6</v>
      </c>
    </row>
    <row r="121" spans="1:8" ht="31.5" x14ac:dyDescent="0.25">
      <c r="A121" s="245"/>
      <c r="B121" s="245"/>
      <c r="C121" s="249"/>
      <c r="D121" s="245" t="s">
        <v>321</v>
      </c>
      <c r="E121" s="38" t="s">
        <v>176</v>
      </c>
      <c r="F121" s="37">
        <v>2500</v>
      </c>
      <c r="G121" s="37">
        <f>F121/C111</f>
        <v>0.11</v>
      </c>
      <c r="H121" s="37">
        <f>2500/C111</f>
        <v>0.11</v>
      </c>
    </row>
    <row r="122" spans="1:8" ht="15.75" x14ac:dyDescent="0.25">
      <c r="A122" s="245"/>
      <c r="B122" s="245"/>
      <c r="C122" s="249"/>
      <c r="D122" s="245"/>
      <c r="E122" s="38" t="s">
        <v>178</v>
      </c>
      <c r="F122" s="37">
        <v>1594630.09</v>
      </c>
      <c r="G122" s="37">
        <f>F122/C111-0.01</f>
        <v>69.92</v>
      </c>
      <c r="H122" s="37">
        <f>1708823/C111+0.01</f>
        <v>74.94</v>
      </c>
    </row>
    <row r="123" spans="1:8" ht="15.75" x14ac:dyDescent="0.25">
      <c r="A123" s="245"/>
      <c r="B123" s="245"/>
      <c r="C123" s="249"/>
      <c r="D123" s="245"/>
      <c r="E123" s="38" t="s">
        <v>207</v>
      </c>
      <c r="F123" s="37">
        <v>34125.08</v>
      </c>
      <c r="G123" s="37">
        <f>F123/C111</f>
        <v>1.5</v>
      </c>
      <c r="H123" s="37">
        <f>36569/C111</f>
        <v>1.6</v>
      </c>
    </row>
    <row r="124" spans="1:8" ht="31.5" x14ac:dyDescent="0.25">
      <c r="A124" s="245"/>
      <c r="B124" s="245"/>
      <c r="C124" s="249"/>
      <c r="D124" s="245" t="s">
        <v>317</v>
      </c>
      <c r="E124" s="38" t="s">
        <v>176</v>
      </c>
      <c r="F124" s="37">
        <v>2500</v>
      </c>
      <c r="G124" s="37">
        <f>F124/C111</f>
        <v>0.11</v>
      </c>
      <c r="H124" s="37">
        <f>2500/C111</f>
        <v>0.11</v>
      </c>
    </row>
    <row r="125" spans="1:8" ht="15.75" x14ac:dyDescent="0.25">
      <c r="A125" s="245"/>
      <c r="B125" s="245"/>
      <c r="C125" s="249"/>
      <c r="D125" s="245"/>
      <c r="E125" s="38" t="s">
        <v>178</v>
      </c>
      <c r="F125" s="37">
        <v>1594630.09</v>
      </c>
      <c r="G125" s="37">
        <f>F125/C111-0.01</f>
        <v>69.92</v>
      </c>
      <c r="H125" s="37">
        <f>1708823/C111+0.01</f>
        <v>74.94</v>
      </c>
    </row>
    <row r="126" spans="1:8" ht="15.75" x14ac:dyDescent="0.25">
      <c r="A126" s="245"/>
      <c r="B126" s="245"/>
      <c r="C126" s="249"/>
      <c r="D126" s="245"/>
      <c r="E126" s="38" t="s">
        <v>207</v>
      </c>
      <c r="F126" s="37">
        <v>34125.08</v>
      </c>
      <c r="G126" s="37">
        <f>F126/C111</f>
        <v>1.5</v>
      </c>
      <c r="H126" s="37">
        <f>36569/C111</f>
        <v>1.6</v>
      </c>
    </row>
    <row r="127" spans="1:8" ht="31.5" x14ac:dyDescent="0.25">
      <c r="A127" s="245"/>
      <c r="B127" s="245"/>
      <c r="C127" s="249"/>
      <c r="D127" s="245" t="s">
        <v>318</v>
      </c>
      <c r="E127" s="38" t="s">
        <v>176</v>
      </c>
      <c r="F127" s="37">
        <v>2500</v>
      </c>
      <c r="G127" s="37">
        <f>F127/C111</f>
        <v>0.11</v>
      </c>
      <c r="H127" s="37">
        <f>2500/C111</f>
        <v>0.11</v>
      </c>
    </row>
    <row r="128" spans="1:8" ht="15.75" x14ac:dyDescent="0.25">
      <c r="A128" s="245"/>
      <c r="B128" s="245"/>
      <c r="C128" s="249"/>
      <c r="D128" s="245"/>
      <c r="E128" s="38" t="s">
        <v>178</v>
      </c>
      <c r="F128" s="37">
        <v>1594630.09</v>
      </c>
      <c r="G128" s="37">
        <f>F128/C111</f>
        <v>69.930000000000007</v>
      </c>
      <c r="H128" s="37">
        <f>1708823/C111+0.01</f>
        <v>74.94</v>
      </c>
    </row>
    <row r="129" spans="1:8" ht="15.75" x14ac:dyDescent="0.25">
      <c r="A129" s="245"/>
      <c r="B129" s="245"/>
      <c r="C129" s="249"/>
      <c r="D129" s="245"/>
      <c r="E129" s="38" t="s">
        <v>207</v>
      </c>
      <c r="F129" s="37">
        <v>34125.08</v>
      </c>
      <c r="G129" s="37">
        <f>F129/C111</f>
        <v>1.5</v>
      </c>
      <c r="H129" s="37">
        <f>36569/C111</f>
        <v>1.6</v>
      </c>
    </row>
    <row r="130" spans="1:8" ht="31.5" x14ac:dyDescent="0.25">
      <c r="A130" s="245"/>
      <c r="B130" s="245"/>
      <c r="C130" s="249"/>
      <c r="D130" s="245" t="s">
        <v>322</v>
      </c>
      <c r="E130" s="38" t="s">
        <v>176</v>
      </c>
      <c r="F130" s="37">
        <v>2500</v>
      </c>
      <c r="G130" s="37">
        <f>F130/C111</f>
        <v>0.11</v>
      </c>
      <c r="H130" s="37">
        <f>2500/C111</f>
        <v>0.11</v>
      </c>
    </row>
    <row r="131" spans="1:8" ht="15.75" x14ac:dyDescent="0.25">
      <c r="A131" s="245"/>
      <c r="B131" s="245"/>
      <c r="C131" s="249"/>
      <c r="D131" s="245"/>
      <c r="E131" s="38" t="s">
        <v>178</v>
      </c>
      <c r="F131" s="37">
        <v>1594630.09</v>
      </c>
      <c r="G131" s="37">
        <f>F131/C111-0.01</f>
        <v>69.92</v>
      </c>
      <c r="H131" s="37">
        <f>1708823/C111+0.01</f>
        <v>74.94</v>
      </c>
    </row>
    <row r="132" spans="1:8" ht="15.75" x14ac:dyDescent="0.25">
      <c r="A132" s="245"/>
      <c r="B132" s="245"/>
      <c r="C132" s="249"/>
      <c r="D132" s="245"/>
      <c r="E132" s="38" t="s">
        <v>207</v>
      </c>
      <c r="F132" s="37">
        <v>34125.08</v>
      </c>
      <c r="G132" s="37">
        <f>F132/C111</f>
        <v>1.5</v>
      </c>
      <c r="H132" s="37">
        <f>36569/C111</f>
        <v>1.6</v>
      </c>
    </row>
    <row r="133" spans="1:8" ht="31.5" x14ac:dyDescent="0.25">
      <c r="A133" s="245"/>
      <c r="B133" s="245"/>
      <c r="C133" s="249"/>
      <c r="D133" s="245" t="s">
        <v>323</v>
      </c>
      <c r="E133" s="38" t="s">
        <v>176</v>
      </c>
      <c r="F133" s="37">
        <v>2500</v>
      </c>
      <c r="G133" s="37">
        <f>F133/C111</f>
        <v>0.11</v>
      </c>
      <c r="H133" s="37">
        <f>2500/C111</f>
        <v>0.11</v>
      </c>
    </row>
    <row r="134" spans="1:8" ht="15.75" x14ac:dyDescent="0.25">
      <c r="A134" s="245"/>
      <c r="B134" s="245"/>
      <c r="C134" s="249"/>
      <c r="D134" s="245"/>
      <c r="E134" s="38" t="s">
        <v>178</v>
      </c>
      <c r="F134" s="37">
        <v>1594630.09</v>
      </c>
      <c r="G134" s="37">
        <f>F134/C111</f>
        <v>69.930000000000007</v>
      </c>
      <c r="H134" s="37">
        <f>1708823/C111+0.01</f>
        <v>74.94</v>
      </c>
    </row>
    <row r="135" spans="1:8" ht="15.75" x14ac:dyDescent="0.25">
      <c r="A135" s="245"/>
      <c r="B135" s="245"/>
      <c r="C135" s="249"/>
      <c r="D135" s="245"/>
      <c r="E135" s="38" t="s">
        <v>207</v>
      </c>
      <c r="F135" s="37">
        <v>34125.089999999997</v>
      </c>
      <c r="G135" s="37">
        <f>F135/C111</f>
        <v>1.5</v>
      </c>
      <c r="H135" s="37">
        <f>36569/C111</f>
        <v>1.6</v>
      </c>
    </row>
    <row r="136" spans="1:8" ht="31.5" x14ac:dyDescent="0.25">
      <c r="A136" s="245"/>
      <c r="B136" s="245"/>
      <c r="C136" s="249"/>
      <c r="D136" s="245" t="s">
        <v>324</v>
      </c>
      <c r="E136" s="38" t="s">
        <v>176</v>
      </c>
      <c r="F136" s="37">
        <v>2500</v>
      </c>
      <c r="G136" s="37">
        <f>F136/C111</f>
        <v>0.11</v>
      </c>
      <c r="H136" s="37">
        <f>2500/C111</f>
        <v>0.11</v>
      </c>
    </row>
    <row r="137" spans="1:8" ht="15.75" x14ac:dyDescent="0.25">
      <c r="A137" s="245"/>
      <c r="B137" s="245"/>
      <c r="C137" s="249"/>
      <c r="D137" s="245"/>
      <c r="E137" s="38" t="s">
        <v>178</v>
      </c>
      <c r="F137" s="37">
        <v>1594630.09</v>
      </c>
      <c r="G137" s="37">
        <f>F137/C111-0.01</f>
        <v>69.92</v>
      </c>
      <c r="H137" s="37">
        <f>1708823/C111</f>
        <v>74.930000000000007</v>
      </c>
    </row>
    <row r="138" spans="1:8" ht="15.75" x14ac:dyDescent="0.25">
      <c r="A138" s="245"/>
      <c r="B138" s="245"/>
      <c r="C138" s="249"/>
      <c r="D138" s="245"/>
      <c r="E138" s="38" t="s">
        <v>207</v>
      </c>
      <c r="F138" s="37">
        <v>34125.089999999997</v>
      </c>
      <c r="G138" s="37">
        <f>F138/C111</f>
        <v>1.5</v>
      </c>
      <c r="H138" s="37">
        <f>36569/C111</f>
        <v>1.6</v>
      </c>
    </row>
    <row r="139" spans="1:8" ht="31.5" x14ac:dyDescent="0.25">
      <c r="A139" s="245"/>
      <c r="B139" s="245"/>
      <c r="C139" s="249"/>
      <c r="D139" s="245" t="s">
        <v>538</v>
      </c>
      <c r="E139" s="38" t="s">
        <v>176</v>
      </c>
      <c r="F139" s="37">
        <v>2500</v>
      </c>
      <c r="G139" s="37">
        <f>F139/C111</f>
        <v>0.11</v>
      </c>
      <c r="H139" s="37">
        <f>2500/C111</f>
        <v>0.11</v>
      </c>
    </row>
    <row r="140" spans="1:8" ht="15.75" x14ac:dyDescent="0.25">
      <c r="A140" s="245"/>
      <c r="B140" s="245"/>
      <c r="C140" s="249"/>
      <c r="D140" s="245"/>
      <c r="E140" s="38" t="s">
        <v>178</v>
      </c>
      <c r="F140" s="37">
        <v>1594630.09</v>
      </c>
      <c r="G140" s="37">
        <f>F140/C111-0.01</f>
        <v>69.92</v>
      </c>
      <c r="H140" s="37">
        <f>1708823/C111</f>
        <v>74.930000000000007</v>
      </c>
    </row>
    <row r="141" spans="1:8" ht="15.75" x14ac:dyDescent="0.25">
      <c r="A141" s="245"/>
      <c r="B141" s="245"/>
      <c r="C141" s="249"/>
      <c r="D141" s="245"/>
      <c r="E141" s="38" t="s">
        <v>207</v>
      </c>
      <c r="F141" s="37">
        <v>34125.089999999997</v>
      </c>
      <c r="G141" s="37">
        <f>F141/C111</f>
        <v>1.5</v>
      </c>
      <c r="H141" s="37">
        <f>36569/C111</f>
        <v>1.6</v>
      </c>
    </row>
    <row r="142" spans="1:8" ht="31.5" x14ac:dyDescent="0.25">
      <c r="A142" s="245"/>
      <c r="B142" s="245"/>
      <c r="C142" s="249"/>
      <c r="D142" s="245" t="s">
        <v>539</v>
      </c>
      <c r="E142" s="38" t="s">
        <v>176</v>
      </c>
      <c r="F142" s="37">
        <v>2500</v>
      </c>
      <c r="G142" s="37">
        <f>F142/C111</f>
        <v>0.11</v>
      </c>
      <c r="H142" s="37">
        <f>2500/C111</f>
        <v>0.11</v>
      </c>
    </row>
    <row r="143" spans="1:8" ht="15.75" x14ac:dyDescent="0.25">
      <c r="A143" s="245"/>
      <c r="B143" s="245"/>
      <c r="C143" s="249"/>
      <c r="D143" s="245"/>
      <c r="E143" s="38" t="s">
        <v>178</v>
      </c>
      <c r="F143" s="37">
        <v>1594630.09</v>
      </c>
      <c r="G143" s="37">
        <f>F143/C111-0.01</f>
        <v>69.92</v>
      </c>
      <c r="H143" s="37">
        <f>1708823/C111</f>
        <v>74.930000000000007</v>
      </c>
    </row>
    <row r="144" spans="1:8" ht="15.75" x14ac:dyDescent="0.25">
      <c r="A144" s="245"/>
      <c r="B144" s="245"/>
      <c r="C144" s="249"/>
      <c r="D144" s="245"/>
      <c r="E144" s="38" t="s">
        <v>207</v>
      </c>
      <c r="F144" s="37">
        <v>34125.089999999997</v>
      </c>
      <c r="G144" s="37">
        <f>F144/C111</f>
        <v>1.5</v>
      </c>
      <c r="H144" s="37">
        <f>36569/C111</f>
        <v>1.6</v>
      </c>
    </row>
    <row r="145" spans="1:8" ht="31.5" x14ac:dyDescent="0.25">
      <c r="A145" s="245"/>
      <c r="B145" s="245"/>
      <c r="C145" s="249"/>
      <c r="D145" s="245" t="s">
        <v>540</v>
      </c>
      <c r="E145" s="38" t="s">
        <v>176</v>
      </c>
      <c r="F145" s="37">
        <v>2500</v>
      </c>
      <c r="G145" s="37">
        <f>F145/C111</f>
        <v>0.11</v>
      </c>
      <c r="H145" s="37">
        <f>2500/C111</f>
        <v>0.11</v>
      </c>
    </row>
    <row r="146" spans="1:8" ht="15.75" x14ac:dyDescent="0.25">
      <c r="A146" s="245"/>
      <c r="B146" s="245"/>
      <c r="C146" s="249"/>
      <c r="D146" s="245"/>
      <c r="E146" s="38" t="s">
        <v>178</v>
      </c>
      <c r="F146" s="37">
        <v>1594630.09</v>
      </c>
      <c r="G146" s="37">
        <f>F146/C111-0.01</f>
        <v>69.92</v>
      </c>
      <c r="H146" s="37">
        <f>1708823/C111</f>
        <v>74.930000000000007</v>
      </c>
    </row>
    <row r="147" spans="1:8" ht="15.75" x14ac:dyDescent="0.25">
      <c r="A147" s="245"/>
      <c r="B147" s="245"/>
      <c r="C147" s="249"/>
      <c r="D147" s="245"/>
      <c r="E147" s="38" t="s">
        <v>207</v>
      </c>
      <c r="F147" s="37">
        <v>34125.089999999997</v>
      </c>
      <c r="G147" s="37">
        <f>F147/C111</f>
        <v>1.5</v>
      </c>
      <c r="H147" s="37">
        <f>36569/C111</f>
        <v>1.6</v>
      </c>
    </row>
    <row r="148" spans="1:8" ht="15.75" x14ac:dyDescent="0.25">
      <c r="A148" s="245">
        <f>A111+1</f>
        <v>9</v>
      </c>
      <c r="B148" s="245" t="s">
        <v>217</v>
      </c>
      <c r="C148" s="249">
        <v>893.1</v>
      </c>
      <c r="D148" s="245" t="s">
        <v>206</v>
      </c>
      <c r="E148" s="38" t="s">
        <v>216</v>
      </c>
      <c r="F148" s="37">
        <f>F149+F150</f>
        <v>4169372.1</v>
      </c>
      <c r="G148" s="37">
        <f>G149+G150</f>
        <v>4668.43</v>
      </c>
      <c r="H148" s="37">
        <f>H149+H150</f>
        <v>7066</v>
      </c>
    </row>
    <row r="149" spans="1:8" ht="15.75" x14ac:dyDescent="0.25">
      <c r="A149" s="245">
        <v>63</v>
      </c>
      <c r="B149" s="245"/>
      <c r="C149" s="249"/>
      <c r="D149" s="245"/>
      <c r="E149" s="38" t="s">
        <v>177</v>
      </c>
      <c r="F149" s="37">
        <v>4072219.92</v>
      </c>
      <c r="G149" s="37">
        <f>F149/C148</f>
        <v>4559.6499999999996</v>
      </c>
      <c r="H149" s="37">
        <v>6918</v>
      </c>
    </row>
    <row r="150" spans="1:8" ht="15.75" x14ac:dyDescent="0.25">
      <c r="A150" s="245">
        <v>64</v>
      </c>
      <c r="B150" s="245"/>
      <c r="C150" s="249"/>
      <c r="D150" s="245"/>
      <c r="E150" s="38" t="s">
        <v>207</v>
      </c>
      <c r="F150" s="37">
        <v>97152.18</v>
      </c>
      <c r="G150" s="37">
        <f>F150/C148</f>
        <v>108.78</v>
      </c>
      <c r="H150" s="37">
        <v>148</v>
      </c>
    </row>
    <row r="151" spans="1:8" ht="15.75" customHeight="1" x14ac:dyDescent="0.25">
      <c r="A151" s="250">
        <f>A148+1</f>
        <v>10</v>
      </c>
      <c r="B151" s="250" t="s">
        <v>222</v>
      </c>
      <c r="C151" s="246">
        <v>2329.1999999999998</v>
      </c>
      <c r="D151" s="186"/>
      <c r="E151" s="38" t="s">
        <v>216</v>
      </c>
      <c r="F151" s="37">
        <f>F152+F153+F154+F155</f>
        <v>97826.4</v>
      </c>
      <c r="G151" s="37">
        <f>G152+G153+G154+G155</f>
        <v>42</v>
      </c>
      <c r="H151" s="37">
        <f>H152+H153+H154+H155</f>
        <v>42</v>
      </c>
    </row>
    <row r="152" spans="1:8" ht="15.75" x14ac:dyDescent="0.25">
      <c r="A152" s="251"/>
      <c r="B152" s="251"/>
      <c r="C152" s="247"/>
      <c r="D152" s="245" t="s">
        <v>210</v>
      </c>
      <c r="E152" s="38" t="s">
        <v>175</v>
      </c>
      <c r="F152" s="37">
        <f>C151*H152</f>
        <v>44254.8</v>
      </c>
      <c r="G152" s="37">
        <f>F152/C151</f>
        <v>19</v>
      </c>
      <c r="H152" s="37">
        <v>19</v>
      </c>
    </row>
    <row r="153" spans="1:8" ht="31.5" x14ac:dyDescent="0.25">
      <c r="A153" s="251"/>
      <c r="B153" s="251"/>
      <c r="C153" s="247"/>
      <c r="D153" s="245"/>
      <c r="E153" s="38" t="s">
        <v>176</v>
      </c>
      <c r="F153" s="37">
        <f>C151*H153</f>
        <v>13975.2</v>
      </c>
      <c r="G153" s="37">
        <f>F153/C151</f>
        <v>6</v>
      </c>
      <c r="H153" s="37">
        <v>6</v>
      </c>
    </row>
    <row r="154" spans="1:8" ht="15.75" x14ac:dyDescent="0.25">
      <c r="A154" s="251"/>
      <c r="B154" s="251"/>
      <c r="C154" s="247"/>
      <c r="D154" s="245" t="s">
        <v>211</v>
      </c>
      <c r="E154" s="38" t="s">
        <v>175</v>
      </c>
      <c r="F154" s="37">
        <f>C151*H154</f>
        <v>30279.599999999999</v>
      </c>
      <c r="G154" s="37">
        <f>F154/C151</f>
        <v>13</v>
      </c>
      <c r="H154" s="37">
        <v>13</v>
      </c>
    </row>
    <row r="155" spans="1:8" ht="31.5" x14ac:dyDescent="0.25">
      <c r="A155" s="252"/>
      <c r="B155" s="252"/>
      <c r="C155" s="248"/>
      <c r="D155" s="245"/>
      <c r="E155" s="38" t="s">
        <v>176</v>
      </c>
      <c r="F155" s="37">
        <f>C151*H155</f>
        <v>9316.7999999999993</v>
      </c>
      <c r="G155" s="37">
        <f>F155/C151</f>
        <v>4</v>
      </c>
      <c r="H155" s="37">
        <v>4</v>
      </c>
    </row>
    <row r="156" spans="1:8" ht="15.75" customHeight="1" x14ac:dyDescent="0.25">
      <c r="A156" s="250">
        <f>A151+1</f>
        <v>11</v>
      </c>
      <c r="B156" s="250" t="s">
        <v>223</v>
      </c>
      <c r="C156" s="246">
        <v>2363</v>
      </c>
      <c r="D156" s="245" t="s">
        <v>212</v>
      </c>
      <c r="E156" s="38" t="s">
        <v>216</v>
      </c>
      <c r="F156" s="37">
        <f>F157+F158+F159+F160</f>
        <v>3648652.51</v>
      </c>
      <c r="G156" s="37">
        <f>G157+G158+G159+G160</f>
        <v>1544.08</v>
      </c>
      <c r="H156" s="37">
        <f>H157+H158+H159+H160</f>
        <v>1777</v>
      </c>
    </row>
    <row r="157" spans="1:8" ht="15.75" x14ac:dyDescent="0.25">
      <c r="A157" s="251"/>
      <c r="B157" s="251"/>
      <c r="C157" s="247"/>
      <c r="D157" s="245"/>
      <c r="E157" s="38" t="s">
        <v>177</v>
      </c>
      <c r="F157" s="37">
        <v>3312196.47</v>
      </c>
      <c r="G157" s="37">
        <f>F157/C156+0.01</f>
        <v>1401.7</v>
      </c>
      <c r="H157" s="37">
        <v>1404</v>
      </c>
    </row>
    <row r="158" spans="1:8" ht="15.75" x14ac:dyDescent="0.25">
      <c r="A158" s="251"/>
      <c r="B158" s="251"/>
      <c r="C158" s="247"/>
      <c r="D158" s="245"/>
      <c r="E158" s="38" t="s">
        <v>207</v>
      </c>
      <c r="F158" s="37">
        <v>70890</v>
      </c>
      <c r="G158" s="37">
        <f>F158/C156</f>
        <v>30</v>
      </c>
      <c r="H158" s="37">
        <v>30</v>
      </c>
    </row>
    <row r="159" spans="1:8" ht="15.75" x14ac:dyDescent="0.25">
      <c r="A159" s="251"/>
      <c r="B159" s="251"/>
      <c r="C159" s="247"/>
      <c r="D159" s="245" t="s">
        <v>211</v>
      </c>
      <c r="E159" s="38" t="s">
        <v>177</v>
      </c>
      <c r="F159" s="37">
        <v>260002</v>
      </c>
      <c r="G159" s="37">
        <f>F159/C156</f>
        <v>110.03</v>
      </c>
      <c r="H159" s="37">
        <v>336</v>
      </c>
    </row>
    <row r="160" spans="1:8" ht="15.75" x14ac:dyDescent="0.25">
      <c r="A160" s="252"/>
      <c r="B160" s="252"/>
      <c r="C160" s="248"/>
      <c r="D160" s="245"/>
      <c r="E160" s="38" t="s">
        <v>207</v>
      </c>
      <c r="F160" s="37">
        <f>F159*0.0214</f>
        <v>5564.04</v>
      </c>
      <c r="G160" s="37">
        <f>F160/C156</f>
        <v>2.35</v>
      </c>
      <c r="H160" s="37">
        <v>7</v>
      </c>
    </row>
    <row r="161" spans="1:8" ht="15.75" x14ac:dyDescent="0.25">
      <c r="A161" s="250">
        <f>A156+1</f>
        <v>12</v>
      </c>
      <c r="B161" s="250" t="s">
        <v>224</v>
      </c>
      <c r="C161" s="246">
        <v>2339.1999999999998</v>
      </c>
      <c r="D161" s="186"/>
      <c r="E161" s="38" t="s">
        <v>216</v>
      </c>
      <c r="F161" s="37">
        <f>F162+F163+F164+F165</f>
        <v>2552093.58</v>
      </c>
      <c r="G161" s="37">
        <f>G162+G163+G164+G165</f>
        <v>1091.01</v>
      </c>
      <c r="H161" s="37">
        <f>H162+H163+H164+H165</f>
        <v>1865</v>
      </c>
    </row>
    <row r="162" spans="1:8" ht="15.75" customHeight="1" x14ac:dyDescent="0.25">
      <c r="A162" s="251"/>
      <c r="B162" s="251"/>
      <c r="C162" s="247"/>
      <c r="D162" s="250" t="s">
        <v>212</v>
      </c>
      <c r="E162" s="38" t="s">
        <v>177</v>
      </c>
      <c r="F162" s="37">
        <v>1746605.34</v>
      </c>
      <c r="G162" s="37">
        <f>F162/C161</f>
        <v>746.67</v>
      </c>
      <c r="H162" s="37">
        <v>1404</v>
      </c>
    </row>
    <row r="163" spans="1:8" ht="15.75" x14ac:dyDescent="0.25">
      <c r="A163" s="251"/>
      <c r="B163" s="251"/>
      <c r="C163" s="247"/>
      <c r="D163" s="252"/>
      <c r="E163" s="38" t="s">
        <v>207</v>
      </c>
      <c r="F163" s="37">
        <f>F162*0.0214</f>
        <v>37377.35</v>
      </c>
      <c r="G163" s="37">
        <f>F163/C161</f>
        <v>15.98</v>
      </c>
      <c r="H163" s="37">
        <v>30</v>
      </c>
    </row>
    <row r="164" spans="1:8" ht="51.75" customHeight="1" x14ac:dyDescent="0.25">
      <c r="A164" s="251"/>
      <c r="B164" s="251"/>
      <c r="C164" s="247"/>
      <c r="D164" s="250" t="s">
        <v>509</v>
      </c>
      <c r="E164" s="38" t="s">
        <v>334</v>
      </c>
      <c r="F164" s="37">
        <v>752017.71</v>
      </c>
      <c r="G164" s="37">
        <f>F164/C161</f>
        <v>321.48</v>
      </c>
      <c r="H164" s="37">
        <v>422</v>
      </c>
    </row>
    <row r="165" spans="1:8" ht="51.75" customHeight="1" x14ac:dyDescent="0.25">
      <c r="A165" s="251"/>
      <c r="B165" s="251"/>
      <c r="C165" s="247"/>
      <c r="D165" s="252"/>
      <c r="E165" s="38" t="s">
        <v>207</v>
      </c>
      <c r="F165" s="37">
        <f>F164*0.0214</f>
        <v>16093.18</v>
      </c>
      <c r="G165" s="37">
        <f>F165/C161</f>
        <v>6.88</v>
      </c>
      <c r="H165" s="37">
        <v>9</v>
      </c>
    </row>
    <row r="166" spans="1:8" ht="15.75" x14ac:dyDescent="0.25">
      <c r="A166" s="245">
        <f>A161+1</f>
        <v>13</v>
      </c>
      <c r="B166" s="245" t="s">
        <v>394</v>
      </c>
      <c r="C166" s="249">
        <v>1542.4</v>
      </c>
      <c r="D166" s="245" t="s">
        <v>206</v>
      </c>
      <c r="E166" s="38" t="s">
        <v>216</v>
      </c>
      <c r="F166" s="37">
        <f>F167+F168</f>
        <v>6783871.54</v>
      </c>
      <c r="G166" s="37">
        <f>G167+G168</f>
        <v>4398.26</v>
      </c>
      <c r="H166" s="37">
        <f>H167+H168</f>
        <v>4728</v>
      </c>
    </row>
    <row r="167" spans="1:8" ht="15.75" x14ac:dyDescent="0.25">
      <c r="A167" s="245">
        <v>105</v>
      </c>
      <c r="B167" s="245"/>
      <c r="C167" s="249"/>
      <c r="D167" s="245"/>
      <c r="E167" s="38" t="s">
        <v>177</v>
      </c>
      <c r="F167" s="37">
        <v>6633649.2199999997</v>
      </c>
      <c r="G167" s="37">
        <f>F167/C166</f>
        <v>4300.8599999999997</v>
      </c>
      <c r="H167" s="37">
        <v>4629</v>
      </c>
    </row>
    <row r="168" spans="1:8" ht="15.75" x14ac:dyDescent="0.25">
      <c r="A168" s="245">
        <v>106</v>
      </c>
      <c r="B168" s="245"/>
      <c r="C168" s="249"/>
      <c r="D168" s="245"/>
      <c r="E168" s="38" t="s">
        <v>207</v>
      </c>
      <c r="F168" s="37">
        <v>150222.32</v>
      </c>
      <c r="G168" s="37">
        <f>F168/C166</f>
        <v>97.4</v>
      </c>
      <c r="H168" s="37">
        <v>99</v>
      </c>
    </row>
    <row r="169" spans="1:8" ht="15.75" customHeight="1" x14ac:dyDescent="0.25">
      <c r="A169" s="245">
        <f>A166+1</f>
        <v>14</v>
      </c>
      <c r="B169" s="245" t="s">
        <v>225</v>
      </c>
      <c r="C169" s="249">
        <v>887.8</v>
      </c>
      <c r="D169" s="245" t="s">
        <v>212</v>
      </c>
      <c r="E169" s="38" t="s">
        <v>216</v>
      </c>
      <c r="F169" s="37">
        <f>F170+F171</f>
        <v>1273105.2</v>
      </c>
      <c r="G169" s="37">
        <f>G170+G171</f>
        <v>1434</v>
      </c>
      <c r="H169" s="37">
        <f>H170+H171</f>
        <v>1434</v>
      </c>
    </row>
    <row r="170" spans="1:8" ht="15.75" x14ac:dyDescent="0.25">
      <c r="A170" s="245">
        <v>109</v>
      </c>
      <c r="B170" s="245"/>
      <c r="C170" s="249"/>
      <c r="D170" s="245"/>
      <c r="E170" s="38" t="s">
        <v>177</v>
      </c>
      <c r="F170" s="37">
        <f>H170*C169</f>
        <v>1246471.2</v>
      </c>
      <c r="G170" s="37">
        <f>F170/C169</f>
        <v>1404</v>
      </c>
      <c r="H170" s="37">
        <v>1404</v>
      </c>
    </row>
    <row r="171" spans="1:8" ht="15.75" x14ac:dyDescent="0.25">
      <c r="A171" s="245">
        <v>110</v>
      </c>
      <c r="B171" s="245"/>
      <c r="C171" s="249"/>
      <c r="D171" s="245"/>
      <c r="E171" s="38" t="s">
        <v>207</v>
      </c>
      <c r="F171" s="37">
        <f>H171*C169</f>
        <v>26634</v>
      </c>
      <c r="G171" s="37">
        <f>F171/C169</f>
        <v>30</v>
      </c>
      <c r="H171" s="37">
        <v>30</v>
      </c>
    </row>
    <row r="172" spans="1:8" ht="15.75" customHeight="1" x14ac:dyDescent="0.25">
      <c r="A172" s="245">
        <f>A169+1</f>
        <v>15</v>
      </c>
      <c r="B172" s="245" t="s">
        <v>537</v>
      </c>
      <c r="C172" s="249">
        <v>4756.2</v>
      </c>
      <c r="D172" s="168"/>
      <c r="E172" s="38" t="s">
        <v>216</v>
      </c>
      <c r="F172" s="37">
        <f>F173+F174+F175+F176+F177+F178</f>
        <v>401231</v>
      </c>
      <c r="G172" s="37">
        <f>G173+G174+G175+G176+G177+G178</f>
        <v>84.36</v>
      </c>
      <c r="H172" s="37">
        <f>H173+H174+H175+H176+H177+H178</f>
        <v>116</v>
      </c>
    </row>
    <row r="173" spans="1:8" ht="31.5" customHeight="1" x14ac:dyDescent="0.25">
      <c r="A173" s="245"/>
      <c r="B173" s="245"/>
      <c r="C173" s="249"/>
      <c r="D173" s="245" t="s">
        <v>212</v>
      </c>
      <c r="E173" s="38" t="s">
        <v>175</v>
      </c>
      <c r="F173" s="37">
        <v>153400.63</v>
      </c>
      <c r="G173" s="37">
        <f>F173/C172</f>
        <v>32.25</v>
      </c>
      <c r="H173" s="37">
        <v>56</v>
      </c>
    </row>
    <row r="174" spans="1:8" ht="31.5" x14ac:dyDescent="0.25">
      <c r="A174" s="245"/>
      <c r="B174" s="245"/>
      <c r="C174" s="249"/>
      <c r="D174" s="245"/>
      <c r="E174" s="38" t="s">
        <v>176</v>
      </c>
      <c r="F174" s="37">
        <f>C172*H174</f>
        <v>85611.6</v>
      </c>
      <c r="G174" s="37">
        <f>F174/C172</f>
        <v>18</v>
      </c>
      <c r="H174" s="37">
        <v>18</v>
      </c>
    </row>
    <row r="175" spans="1:8" ht="15.75" customHeight="1" x14ac:dyDescent="0.25">
      <c r="A175" s="245"/>
      <c r="B175" s="245"/>
      <c r="C175" s="249"/>
      <c r="D175" s="245" t="s">
        <v>210</v>
      </c>
      <c r="E175" s="38" t="s">
        <v>175</v>
      </c>
      <c r="F175" s="37">
        <v>62257.96</v>
      </c>
      <c r="G175" s="37">
        <f>F175/C172</f>
        <v>13.09</v>
      </c>
      <c r="H175" s="37">
        <v>19</v>
      </c>
    </row>
    <row r="176" spans="1:8" ht="31.5" x14ac:dyDescent="0.25">
      <c r="A176" s="245"/>
      <c r="B176" s="245"/>
      <c r="C176" s="249"/>
      <c r="D176" s="245"/>
      <c r="E176" s="38" t="s">
        <v>176</v>
      </c>
      <c r="F176" s="37">
        <f>C172*H176</f>
        <v>28537.200000000001</v>
      </c>
      <c r="G176" s="37">
        <f>F176/C172</f>
        <v>6</v>
      </c>
      <c r="H176" s="37">
        <v>6</v>
      </c>
    </row>
    <row r="177" spans="1:8" ht="15.75" customHeight="1" x14ac:dyDescent="0.25">
      <c r="A177" s="245"/>
      <c r="B177" s="245"/>
      <c r="C177" s="249"/>
      <c r="D177" s="245" t="s">
        <v>211</v>
      </c>
      <c r="E177" s="38" t="s">
        <v>175</v>
      </c>
      <c r="F177" s="37">
        <v>52398.81</v>
      </c>
      <c r="G177" s="37">
        <f>F177/C172</f>
        <v>11.02</v>
      </c>
      <c r="H177" s="37">
        <v>13</v>
      </c>
    </row>
    <row r="178" spans="1:8" ht="31.5" x14ac:dyDescent="0.25">
      <c r="A178" s="245"/>
      <c r="B178" s="245"/>
      <c r="C178" s="249"/>
      <c r="D178" s="245"/>
      <c r="E178" s="38" t="s">
        <v>176</v>
      </c>
      <c r="F178" s="37">
        <f>C172*H178</f>
        <v>19024.8</v>
      </c>
      <c r="G178" s="37">
        <f>F178/C172</f>
        <v>4</v>
      </c>
      <c r="H178" s="37">
        <v>4</v>
      </c>
    </row>
    <row r="179" spans="1:8" ht="15.75" x14ac:dyDescent="0.25">
      <c r="A179" s="245">
        <f>A172+1</f>
        <v>16</v>
      </c>
      <c r="B179" s="245" t="s">
        <v>226</v>
      </c>
      <c r="C179" s="249">
        <v>4700.3999999999996</v>
      </c>
      <c r="D179" s="245" t="s">
        <v>206</v>
      </c>
      <c r="E179" s="38" t="s">
        <v>216</v>
      </c>
      <c r="F179" s="37">
        <f>F180+F181</f>
        <v>8026635.1500000004</v>
      </c>
      <c r="G179" s="37">
        <f>G180+G181</f>
        <v>1707.65</v>
      </c>
      <c r="H179" s="37">
        <f>H180+H181</f>
        <v>2831</v>
      </c>
    </row>
    <row r="180" spans="1:8" ht="15.75" x14ac:dyDescent="0.25">
      <c r="A180" s="245">
        <v>111</v>
      </c>
      <c r="B180" s="245"/>
      <c r="C180" s="249"/>
      <c r="D180" s="245"/>
      <c r="E180" s="38" t="s">
        <v>177</v>
      </c>
      <c r="F180" s="37">
        <v>7858464.0199999996</v>
      </c>
      <c r="G180" s="37">
        <f>F180/C179</f>
        <v>1671.87</v>
      </c>
      <c r="H180" s="37">
        <v>2772</v>
      </c>
    </row>
    <row r="181" spans="1:8" ht="15.75" x14ac:dyDescent="0.25">
      <c r="A181" s="245">
        <v>112</v>
      </c>
      <c r="B181" s="245"/>
      <c r="C181" s="249"/>
      <c r="D181" s="245"/>
      <c r="E181" s="38" t="s">
        <v>207</v>
      </c>
      <c r="F181" s="37">
        <v>168171.13</v>
      </c>
      <c r="G181" s="37">
        <f>F181/C179</f>
        <v>35.78</v>
      </c>
      <c r="H181" s="37">
        <v>59</v>
      </c>
    </row>
    <row r="182" spans="1:8" ht="15.75" x14ac:dyDescent="0.25">
      <c r="A182" s="245">
        <f>A179+1</f>
        <v>17</v>
      </c>
      <c r="B182" s="245" t="s">
        <v>227</v>
      </c>
      <c r="C182" s="249">
        <v>671.7</v>
      </c>
      <c r="D182" s="245" t="s">
        <v>206</v>
      </c>
      <c r="E182" s="38" t="s">
        <v>216</v>
      </c>
      <c r="F182" s="37">
        <f>F183+F184</f>
        <v>3319611</v>
      </c>
      <c r="G182" s="37">
        <f>G183+G184</f>
        <v>4942.1000000000004</v>
      </c>
      <c r="H182" s="37">
        <f>H183+H184</f>
        <v>7066</v>
      </c>
    </row>
    <row r="183" spans="1:8" ht="15.75" x14ac:dyDescent="0.25">
      <c r="A183" s="245">
        <v>113</v>
      </c>
      <c r="B183" s="245"/>
      <c r="C183" s="249"/>
      <c r="D183" s="245"/>
      <c r="E183" s="38" t="s">
        <v>177</v>
      </c>
      <c r="F183" s="37">
        <v>3250059.72</v>
      </c>
      <c r="G183" s="37">
        <f>F183/C182-0.01</f>
        <v>4838.55</v>
      </c>
      <c r="H183" s="37">
        <v>6918</v>
      </c>
    </row>
    <row r="184" spans="1:8" ht="15.75" x14ac:dyDescent="0.25">
      <c r="A184" s="245">
        <v>114</v>
      </c>
      <c r="B184" s="245"/>
      <c r="C184" s="249"/>
      <c r="D184" s="245"/>
      <c r="E184" s="38" t="s">
        <v>207</v>
      </c>
      <c r="F184" s="37">
        <v>69551.28</v>
      </c>
      <c r="G184" s="37">
        <f>F184/C182</f>
        <v>103.55</v>
      </c>
      <c r="H184" s="37">
        <v>148</v>
      </c>
    </row>
    <row r="185" spans="1:8" ht="15.75" x14ac:dyDescent="0.25">
      <c r="A185" s="245">
        <f>A182+1</f>
        <v>18</v>
      </c>
      <c r="B185" s="245" t="s">
        <v>560</v>
      </c>
      <c r="C185" s="249">
        <v>11106.8</v>
      </c>
      <c r="D185" s="186"/>
      <c r="E185" s="38" t="s">
        <v>216</v>
      </c>
      <c r="F185" s="37">
        <f>SUM(F186:F203)</f>
        <v>9791408.0500000007</v>
      </c>
      <c r="G185" s="37">
        <f>SUM(G186:G203)</f>
        <v>881.57</v>
      </c>
      <c r="H185" s="37">
        <f>SUM(H186:H203)</f>
        <v>944.23</v>
      </c>
    </row>
    <row r="186" spans="1:8" ht="31.5" x14ac:dyDescent="0.25">
      <c r="A186" s="245"/>
      <c r="B186" s="245"/>
      <c r="C186" s="249"/>
      <c r="D186" s="245" t="s">
        <v>316</v>
      </c>
      <c r="E186" s="38" t="s">
        <v>176</v>
      </c>
      <c r="F186" s="37">
        <v>2500</v>
      </c>
      <c r="G186" s="37">
        <f>F186/C185</f>
        <v>0.23</v>
      </c>
      <c r="H186" s="37">
        <f>2500/C185</f>
        <v>0.23</v>
      </c>
    </row>
    <row r="187" spans="1:8" ht="15.75" x14ac:dyDescent="0.25">
      <c r="A187" s="245">
        <v>756</v>
      </c>
      <c r="B187" s="245"/>
      <c r="C187" s="249"/>
      <c r="D187" s="245"/>
      <c r="E187" s="38" t="s">
        <v>178</v>
      </c>
      <c r="F187" s="37">
        <f>1401412.13+193787.74</f>
        <v>1595199.87</v>
      </c>
      <c r="G187" s="37">
        <f>F187/C185+0.01</f>
        <v>143.63</v>
      </c>
      <c r="H187" s="37">
        <f>1708823/C185+0.01</f>
        <v>153.86000000000001</v>
      </c>
    </row>
    <row r="188" spans="1:8" ht="15.75" x14ac:dyDescent="0.25">
      <c r="A188" s="245">
        <v>757</v>
      </c>
      <c r="B188" s="245"/>
      <c r="C188" s="249"/>
      <c r="D188" s="245"/>
      <c r="E188" s="38" t="s">
        <v>207</v>
      </c>
      <c r="F188" s="37">
        <f>204831.73/6</f>
        <v>34138.620000000003</v>
      </c>
      <c r="G188" s="37">
        <f>F188/C185</f>
        <v>3.07</v>
      </c>
      <c r="H188" s="37">
        <f>36569/C185</f>
        <v>3.29</v>
      </c>
    </row>
    <row r="189" spans="1:8" ht="31.5" x14ac:dyDescent="0.25">
      <c r="A189" s="245"/>
      <c r="B189" s="245"/>
      <c r="C189" s="249"/>
      <c r="D189" s="245" t="s">
        <v>319</v>
      </c>
      <c r="E189" s="38" t="s">
        <v>176</v>
      </c>
      <c r="F189" s="37">
        <v>2500</v>
      </c>
      <c r="G189" s="37">
        <f>F189/C185</f>
        <v>0.23</v>
      </c>
      <c r="H189" s="37">
        <f>2500/C185</f>
        <v>0.23</v>
      </c>
    </row>
    <row r="190" spans="1:8" ht="15.75" x14ac:dyDescent="0.25">
      <c r="A190" s="245"/>
      <c r="B190" s="245"/>
      <c r="C190" s="249"/>
      <c r="D190" s="245"/>
      <c r="E190" s="38" t="s">
        <v>178</v>
      </c>
      <c r="F190" s="37">
        <f>1401412.13+193787.74</f>
        <v>1595199.87</v>
      </c>
      <c r="G190" s="37">
        <f>F190/C185</f>
        <v>143.62</v>
      </c>
      <c r="H190" s="37">
        <f>1708823/C185</f>
        <v>153.85</v>
      </c>
    </row>
    <row r="191" spans="1:8" ht="15.75" x14ac:dyDescent="0.25">
      <c r="A191" s="245"/>
      <c r="B191" s="245"/>
      <c r="C191" s="249"/>
      <c r="D191" s="245"/>
      <c r="E191" s="38" t="s">
        <v>207</v>
      </c>
      <c r="F191" s="37">
        <f>204831.73/6</f>
        <v>34138.620000000003</v>
      </c>
      <c r="G191" s="37">
        <f>F191/C185</f>
        <v>3.07</v>
      </c>
      <c r="H191" s="37">
        <f>36569/C185</f>
        <v>3.29</v>
      </c>
    </row>
    <row r="192" spans="1:8" ht="31.5" x14ac:dyDescent="0.25">
      <c r="A192" s="245"/>
      <c r="B192" s="245"/>
      <c r="C192" s="249"/>
      <c r="D192" s="245" t="s">
        <v>320</v>
      </c>
      <c r="E192" s="38" t="s">
        <v>176</v>
      </c>
      <c r="F192" s="37">
        <v>2500</v>
      </c>
      <c r="G192" s="37">
        <f>F192/C185</f>
        <v>0.23</v>
      </c>
      <c r="H192" s="37">
        <f>2500/C185</f>
        <v>0.23</v>
      </c>
    </row>
    <row r="193" spans="1:8" ht="15.75" x14ac:dyDescent="0.25">
      <c r="A193" s="245"/>
      <c r="B193" s="245"/>
      <c r="C193" s="249"/>
      <c r="D193" s="245"/>
      <c r="E193" s="38" t="s">
        <v>178</v>
      </c>
      <c r="F193" s="37">
        <f>1401412.13+193787.74</f>
        <v>1595199.87</v>
      </c>
      <c r="G193" s="37">
        <f>F193/C185</f>
        <v>143.62</v>
      </c>
      <c r="H193" s="37">
        <f>1708823/C185</f>
        <v>153.85</v>
      </c>
    </row>
    <row r="194" spans="1:8" ht="15.75" x14ac:dyDescent="0.25">
      <c r="A194" s="245"/>
      <c r="B194" s="245"/>
      <c r="C194" s="249"/>
      <c r="D194" s="245"/>
      <c r="E194" s="38" t="s">
        <v>207</v>
      </c>
      <c r="F194" s="37">
        <f>204831.73/6</f>
        <v>34138.620000000003</v>
      </c>
      <c r="G194" s="37">
        <f>F194/C185</f>
        <v>3.07</v>
      </c>
      <c r="H194" s="37">
        <f>36569/C185</f>
        <v>3.29</v>
      </c>
    </row>
    <row r="195" spans="1:8" ht="31.5" x14ac:dyDescent="0.25">
      <c r="A195" s="245"/>
      <c r="B195" s="245"/>
      <c r="C195" s="249"/>
      <c r="D195" s="245" t="s">
        <v>321</v>
      </c>
      <c r="E195" s="38" t="s">
        <v>176</v>
      </c>
      <c r="F195" s="37">
        <v>2500</v>
      </c>
      <c r="G195" s="37">
        <f>F195/C185</f>
        <v>0.23</v>
      </c>
      <c r="H195" s="37">
        <f>2500/C185</f>
        <v>0.23</v>
      </c>
    </row>
    <row r="196" spans="1:8" ht="15.75" x14ac:dyDescent="0.25">
      <c r="A196" s="245"/>
      <c r="B196" s="245"/>
      <c r="C196" s="249"/>
      <c r="D196" s="245"/>
      <c r="E196" s="38" t="s">
        <v>178</v>
      </c>
      <c r="F196" s="37">
        <f>1402976.58+192411.84</f>
        <v>1595388.42</v>
      </c>
      <c r="G196" s="37">
        <f>F196/C185</f>
        <v>143.63999999999999</v>
      </c>
      <c r="H196" s="37">
        <f>1708823/C185</f>
        <v>153.85</v>
      </c>
    </row>
    <row r="197" spans="1:8" ht="15.75" x14ac:dyDescent="0.25">
      <c r="A197" s="245"/>
      <c r="B197" s="245"/>
      <c r="C197" s="249"/>
      <c r="D197" s="245"/>
      <c r="E197" s="38" t="s">
        <v>207</v>
      </c>
      <c r="F197" s="37">
        <f>204831.73/6</f>
        <v>34138.620000000003</v>
      </c>
      <c r="G197" s="37">
        <f>F197/C185</f>
        <v>3.07</v>
      </c>
      <c r="H197" s="37">
        <f>36569/C185</f>
        <v>3.29</v>
      </c>
    </row>
    <row r="198" spans="1:8" ht="31.5" x14ac:dyDescent="0.25">
      <c r="A198" s="245"/>
      <c r="B198" s="245"/>
      <c r="C198" s="249"/>
      <c r="D198" s="245" t="s">
        <v>317</v>
      </c>
      <c r="E198" s="38" t="s">
        <v>176</v>
      </c>
      <c r="F198" s="37">
        <v>2500</v>
      </c>
      <c r="G198" s="37">
        <f>F198/C185</f>
        <v>0.23</v>
      </c>
      <c r="H198" s="37">
        <f>2500/C185</f>
        <v>0.23</v>
      </c>
    </row>
    <row r="199" spans="1:8" ht="15.75" x14ac:dyDescent="0.25">
      <c r="A199" s="245"/>
      <c r="B199" s="245"/>
      <c r="C199" s="249"/>
      <c r="D199" s="245"/>
      <c r="E199" s="38" t="s">
        <v>178</v>
      </c>
      <c r="F199" s="37">
        <f>1401412.13+193787.74</f>
        <v>1595199.87</v>
      </c>
      <c r="G199" s="37">
        <f>F199/C185</f>
        <v>143.62</v>
      </c>
      <c r="H199" s="37">
        <f>1708823/C185</f>
        <v>153.85</v>
      </c>
    </row>
    <row r="200" spans="1:8" ht="15.75" x14ac:dyDescent="0.25">
      <c r="A200" s="245"/>
      <c r="B200" s="245"/>
      <c r="C200" s="249"/>
      <c r="D200" s="245"/>
      <c r="E200" s="38" t="s">
        <v>207</v>
      </c>
      <c r="F200" s="37">
        <f>204831.73/6+0.01</f>
        <v>34138.629999999997</v>
      </c>
      <c r="G200" s="37">
        <f>F200/C185</f>
        <v>3.07</v>
      </c>
      <c r="H200" s="37">
        <f>36569/C185</f>
        <v>3.29</v>
      </c>
    </row>
    <row r="201" spans="1:8" ht="31.5" x14ac:dyDescent="0.25">
      <c r="A201" s="245"/>
      <c r="B201" s="245"/>
      <c r="C201" s="249"/>
      <c r="D201" s="245" t="s">
        <v>318</v>
      </c>
      <c r="E201" s="38" t="s">
        <v>176</v>
      </c>
      <c r="F201" s="37">
        <v>2500</v>
      </c>
      <c r="G201" s="37">
        <f>F201/C185</f>
        <v>0.23</v>
      </c>
      <c r="H201" s="37">
        <f>2500/C185</f>
        <v>0.23</v>
      </c>
    </row>
    <row r="202" spans="1:8" ht="15.75" x14ac:dyDescent="0.25">
      <c r="A202" s="245"/>
      <c r="B202" s="245"/>
      <c r="C202" s="249"/>
      <c r="D202" s="245"/>
      <c r="E202" s="38" t="s">
        <v>178</v>
      </c>
      <c r="F202" s="37">
        <f>1402976.58+192411.84</f>
        <v>1595388.42</v>
      </c>
      <c r="G202" s="37">
        <f>F202/C185</f>
        <v>143.63999999999999</v>
      </c>
      <c r="H202" s="37">
        <f>1708823/C185</f>
        <v>153.85</v>
      </c>
    </row>
    <row r="203" spans="1:8" ht="15.75" x14ac:dyDescent="0.25">
      <c r="A203" s="245"/>
      <c r="B203" s="245"/>
      <c r="C203" s="249"/>
      <c r="D203" s="245"/>
      <c r="E203" s="38" t="s">
        <v>207</v>
      </c>
      <c r="F203" s="37">
        <f>204831.73/6</f>
        <v>34138.620000000003</v>
      </c>
      <c r="G203" s="37">
        <f>F203/C185</f>
        <v>3.07</v>
      </c>
      <c r="H203" s="37">
        <f>36569/C185</f>
        <v>3.29</v>
      </c>
    </row>
    <row r="204" spans="1:8" ht="15.75" x14ac:dyDescent="0.25">
      <c r="A204" s="245">
        <f>A185+1</f>
        <v>19</v>
      </c>
      <c r="B204" s="245" t="s">
        <v>854</v>
      </c>
      <c r="C204" s="249">
        <v>12780.9</v>
      </c>
      <c r="D204" s="186"/>
      <c r="E204" s="38" t="s">
        <v>216</v>
      </c>
      <c r="F204" s="37">
        <f>SUM(F205:F216)</f>
        <v>10472352</v>
      </c>
      <c r="G204" s="37">
        <f>SUM(G205:G216)</f>
        <v>819.38</v>
      </c>
      <c r="H204" s="37">
        <f>SUM(H205:H216)</f>
        <v>819.38</v>
      </c>
    </row>
    <row r="205" spans="1:8" ht="15.75" x14ac:dyDescent="0.25">
      <c r="A205" s="245">
        <v>756</v>
      </c>
      <c r="B205" s="245"/>
      <c r="C205" s="249"/>
      <c r="D205" s="250" t="s">
        <v>316</v>
      </c>
      <c r="E205" s="38" t="s">
        <v>178</v>
      </c>
      <c r="F205" s="37">
        <v>1708823</v>
      </c>
      <c r="G205" s="37">
        <f>F205/C204</f>
        <v>133.69999999999999</v>
      </c>
      <c r="H205" s="37">
        <f>1708823/C204</f>
        <v>133.69999999999999</v>
      </c>
    </row>
    <row r="206" spans="1:8" ht="15.75" x14ac:dyDescent="0.25">
      <c r="A206" s="245">
        <v>757</v>
      </c>
      <c r="B206" s="245"/>
      <c r="C206" s="249"/>
      <c r="D206" s="252"/>
      <c r="E206" s="38" t="s">
        <v>207</v>
      </c>
      <c r="F206" s="37">
        <v>36569</v>
      </c>
      <c r="G206" s="37">
        <f>F206/C204</f>
        <v>2.86</v>
      </c>
      <c r="H206" s="37">
        <f>36569/C204</f>
        <v>2.86</v>
      </c>
    </row>
    <row r="207" spans="1:8" ht="15.75" x14ac:dyDescent="0.25">
      <c r="A207" s="245"/>
      <c r="B207" s="245"/>
      <c r="C207" s="249"/>
      <c r="D207" s="250" t="s">
        <v>319</v>
      </c>
      <c r="E207" s="38" t="s">
        <v>178</v>
      </c>
      <c r="F207" s="37">
        <v>1708823</v>
      </c>
      <c r="G207" s="37">
        <f>F207/C204</f>
        <v>133.69999999999999</v>
      </c>
      <c r="H207" s="37">
        <f>1708823/C204</f>
        <v>133.69999999999999</v>
      </c>
    </row>
    <row r="208" spans="1:8" ht="15.75" x14ac:dyDescent="0.25">
      <c r="A208" s="245"/>
      <c r="B208" s="245"/>
      <c r="C208" s="249"/>
      <c r="D208" s="252"/>
      <c r="E208" s="38" t="s">
        <v>207</v>
      </c>
      <c r="F208" s="37">
        <v>36569</v>
      </c>
      <c r="G208" s="37">
        <f>F208/C204</f>
        <v>2.86</v>
      </c>
      <c r="H208" s="37">
        <f>36569/C204</f>
        <v>2.86</v>
      </c>
    </row>
    <row r="209" spans="1:8" ht="15.75" x14ac:dyDescent="0.25">
      <c r="A209" s="245"/>
      <c r="B209" s="245"/>
      <c r="C209" s="249"/>
      <c r="D209" s="250" t="s">
        <v>320</v>
      </c>
      <c r="E209" s="38" t="s">
        <v>178</v>
      </c>
      <c r="F209" s="37">
        <v>1708823</v>
      </c>
      <c r="G209" s="37">
        <f>F209/C204+0.01</f>
        <v>133.71</v>
      </c>
      <c r="H209" s="37">
        <f>1708823/C204+0.01</f>
        <v>133.71</v>
      </c>
    </row>
    <row r="210" spans="1:8" ht="15.75" x14ac:dyDescent="0.25">
      <c r="A210" s="245"/>
      <c r="B210" s="245"/>
      <c r="C210" s="249"/>
      <c r="D210" s="252"/>
      <c r="E210" s="38" t="s">
        <v>207</v>
      </c>
      <c r="F210" s="37">
        <v>36569</v>
      </c>
      <c r="G210" s="37">
        <f>F210/C204</f>
        <v>2.86</v>
      </c>
      <c r="H210" s="37">
        <f>36569/C204</f>
        <v>2.86</v>
      </c>
    </row>
    <row r="211" spans="1:8" ht="15.75" x14ac:dyDescent="0.25">
      <c r="A211" s="245"/>
      <c r="B211" s="245"/>
      <c r="C211" s="249"/>
      <c r="D211" s="250" t="s">
        <v>321</v>
      </c>
      <c r="E211" s="38" t="s">
        <v>178</v>
      </c>
      <c r="F211" s="37">
        <v>1708823</v>
      </c>
      <c r="G211" s="37">
        <f>F211/C204</f>
        <v>133.69999999999999</v>
      </c>
      <c r="H211" s="37">
        <f>1708823/C204</f>
        <v>133.69999999999999</v>
      </c>
    </row>
    <row r="212" spans="1:8" ht="15.75" x14ac:dyDescent="0.25">
      <c r="A212" s="245"/>
      <c r="B212" s="245"/>
      <c r="C212" s="249"/>
      <c r="D212" s="252"/>
      <c r="E212" s="38" t="s">
        <v>207</v>
      </c>
      <c r="F212" s="37">
        <v>36569</v>
      </c>
      <c r="G212" s="37">
        <f>F212/C204</f>
        <v>2.86</v>
      </c>
      <c r="H212" s="37">
        <f>36569/C204</f>
        <v>2.86</v>
      </c>
    </row>
    <row r="213" spans="1:8" ht="15.75" x14ac:dyDescent="0.25">
      <c r="A213" s="245"/>
      <c r="B213" s="245"/>
      <c r="C213" s="249"/>
      <c r="D213" s="250" t="s">
        <v>317</v>
      </c>
      <c r="E213" s="38" t="s">
        <v>178</v>
      </c>
      <c r="F213" s="37">
        <v>1708823</v>
      </c>
      <c r="G213" s="37">
        <f>F213/C204</f>
        <v>133.69999999999999</v>
      </c>
      <c r="H213" s="37">
        <f>1708823/C204</f>
        <v>133.69999999999999</v>
      </c>
    </row>
    <row r="214" spans="1:8" ht="15.75" x14ac:dyDescent="0.25">
      <c r="A214" s="245"/>
      <c r="B214" s="245"/>
      <c r="C214" s="249"/>
      <c r="D214" s="252"/>
      <c r="E214" s="38" t="s">
        <v>207</v>
      </c>
      <c r="F214" s="37">
        <v>36569</v>
      </c>
      <c r="G214" s="37">
        <f>F214/C204</f>
        <v>2.86</v>
      </c>
      <c r="H214" s="37">
        <f>36569/C204</f>
        <v>2.86</v>
      </c>
    </row>
    <row r="215" spans="1:8" ht="15.75" x14ac:dyDescent="0.25">
      <c r="A215" s="245"/>
      <c r="B215" s="245"/>
      <c r="C215" s="249"/>
      <c r="D215" s="250" t="s">
        <v>322</v>
      </c>
      <c r="E215" s="38" t="s">
        <v>178</v>
      </c>
      <c r="F215" s="37">
        <v>1708823</v>
      </c>
      <c r="G215" s="37">
        <f>F215/C204+0.01</f>
        <v>133.71</v>
      </c>
      <c r="H215" s="37">
        <f>1708823/C204+0.01</f>
        <v>133.71</v>
      </c>
    </row>
    <row r="216" spans="1:8" ht="15.75" x14ac:dyDescent="0.25">
      <c r="A216" s="245"/>
      <c r="B216" s="245"/>
      <c r="C216" s="249"/>
      <c r="D216" s="252"/>
      <c r="E216" s="38" t="s">
        <v>207</v>
      </c>
      <c r="F216" s="37">
        <v>36569</v>
      </c>
      <c r="G216" s="37">
        <f>F216/C204</f>
        <v>2.86</v>
      </c>
      <c r="H216" s="37">
        <f>36569/C204</f>
        <v>2.86</v>
      </c>
    </row>
    <row r="217" spans="1:8" ht="15.75" x14ac:dyDescent="0.25">
      <c r="A217" s="245">
        <f>A204+1</f>
        <v>20</v>
      </c>
      <c r="B217" s="245" t="s">
        <v>541</v>
      </c>
      <c r="C217" s="249">
        <v>3856.6</v>
      </c>
      <c r="D217" s="245" t="s">
        <v>214</v>
      </c>
      <c r="E217" s="38" t="s">
        <v>216</v>
      </c>
      <c r="F217" s="37">
        <f>F218+F219</f>
        <v>208256.4</v>
      </c>
      <c r="G217" s="37">
        <f>G218+G219</f>
        <v>54</v>
      </c>
      <c r="H217" s="37">
        <f>H218+H219</f>
        <v>54</v>
      </c>
    </row>
    <row r="218" spans="1:8" ht="31.5" x14ac:dyDescent="0.25">
      <c r="A218" s="245">
        <v>75</v>
      </c>
      <c r="B218" s="245"/>
      <c r="C218" s="249"/>
      <c r="D218" s="245"/>
      <c r="E218" s="38" t="s">
        <v>520</v>
      </c>
      <c r="F218" s="37">
        <f>C217*H218</f>
        <v>158120.6</v>
      </c>
      <c r="G218" s="37">
        <f>F218/C217</f>
        <v>41</v>
      </c>
      <c r="H218" s="37">
        <v>41</v>
      </c>
    </row>
    <row r="219" spans="1:8" ht="31.5" x14ac:dyDescent="0.25">
      <c r="A219" s="245">
        <v>76</v>
      </c>
      <c r="B219" s="245"/>
      <c r="C219" s="249"/>
      <c r="D219" s="245"/>
      <c r="E219" s="38" t="s">
        <v>176</v>
      </c>
      <c r="F219" s="37">
        <f>C217*H219</f>
        <v>50135.8</v>
      </c>
      <c r="G219" s="37">
        <f>F219/C217</f>
        <v>13</v>
      </c>
      <c r="H219" s="37">
        <v>13</v>
      </c>
    </row>
    <row r="220" spans="1:8" ht="15.75" x14ac:dyDescent="0.25">
      <c r="A220" s="245">
        <f>A217+1</f>
        <v>21</v>
      </c>
      <c r="B220" s="245" t="s">
        <v>228</v>
      </c>
      <c r="C220" s="249">
        <v>494.8</v>
      </c>
      <c r="D220" s="245" t="s">
        <v>206</v>
      </c>
      <c r="E220" s="38" t="s">
        <v>216</v>
      </c>
      <c r="F220" s="37">
        <f>F221+F222</f>
        <v>2642858.5</v>
      </c>
      <c r="G220" s="37">
        <f>G221+G222</f>
        <v>5341.27</v>
      </c>
      <c r="H220" s="37">
        <f>H221+H222</f>
        <v>7066</v>
      </c>
    </row>
    <row r="221" spans="1:8" ht="15.75" x14ac:dyDescent="0.25">
      <c r="A221" s="245">
        <v>147</v>
      </c>
      <c r="B221" s="245"/>
      <c r="C221" s="249"/>
      <c r="D221" s="245"/>
      <c r="E221" s="38" t="s">
        <v>177</v>
      </c>
      <c r="F221" s="37">
        <v>2587486.2999999998</v>
      </c>
      <c r="G221" s="37">
        <f>F221/C220</f>
        <v>5229.3599999999997</v>
      </c>
      <c r="H221" s="37">
        <v>6918</v>
      </c>
    </row>
    <row r="222" spans="1:8" ht="15.75" x14ac:dyDescent="0.25">
      <c r="A222" s="245">
        <v>148</v>
      </c>
      <c r="B222" s="245"/>
      <c r="C222" s="249"/>
      <c r="D222" s="245"/>
      <c r="E222" s="38" t="s">
        <v>207</v>
      </c>
      <c r="F222" s="37">
        <v>55372.2</v>
      </c>
      <c r="G222" s="37">
        <f>F222/C220</f>
        <v>111.91</v>
      </c>
      <c r="H222" s="37">
        <v>148</v>
      </c>
    </row>
    <row r="223" spans="1:8" ht="15.75" x14ac:dyDescent="0.25">
      <c r="A223" s="245">
        <f>A220+1</f>
        <v>22</v>
      </c>
      <c r="B223" s="245" t="s">
        <v>542</v>
      </c>
      <c r="C223" s="249">
        <v>3853.4</v>
      </c>
      <c r="D223" s="245" t="s">
        <v>214</v>
      </c>
      <c r="E223" s="38" t="s">
        <v>216</v>
      </c>
      <c r="F223" s="37">
        <f>F224+F225</f>
        <v>208083.6</v>
      </c>
      <c r="G223" s="37">
        <f>G224+G225</f>
        <v>54</v>
      </c>
      <c r="H223" s="37">
        <f>H224+H225</f>
        <v>54</v>
      </c>
    </row>
    <row r="224" spans="1:8" ht="29.25" customHeight="1" x14ac:dyDescent="0.25">
      <c r="A224" s="245">
        <v>75</v>
      </c>
      <c r="B224" s="245"/>
      <c r="C224" s="249"/>
      <c r="D224" s="245"/>
      <c r="E224" s="38" t="s">
        <v>520</v>
      </c>
      <c r="F224" s="37">
        <f>C223*H224</f>
        <v>157989.4</v>
      </c>
      <c r="G224" s="37">
        <f>F224/C223</f>
        <v>41</v>
      </c>
      <c r="H224" s="37">
        <v>41</v>
      </c>
    </row>
    <row r="225" spans="1:8" ht="31.5" x14ac:dyDescent="0.25">
      <c r="A225" s="245">
        <v>76</v>
      </c>
      <c r="B225" s="245"/>
      <c r="C225" s="249"/>
      <c r="D225" s="245"/>
      <c r="E225" s="38" t="s">
        <v>176</v>
      </c>
      <c r="F225" s="37">
        <f>C223*H225</f>
        <v>50094.2</v>
      </c>
      <c r="G225" s="37">
        <f>F225/C223</f>
        <v>13</v>
      </c>
      <c r="H225" s="37">
        <v>13</v>
      </c>
    </row>
    <row r="226" spans="1:8" ht="15.75" customHeight="1" x14ac:dyDescent="0.25">
      <c r="A226" s="245">
        <f>A223+1</f>
        <v>23</v>
      </c>
      <c r="B226" s="245" t="s">
        <v>229</v>
      </c>
      <c r="C226" s="249">
        <v>439.67</v>
      </c>
      <c r="D226" s="245" t="s">
        <v>206</v>
      </c>
      <c r="E226" s="38" t="s">
        <v>216</v>
      </c>
      <c r="F226" s="37">
        <f>F227+F228</f>
        <v>2889196.05</v>
      </c>
      <c r="G226" s="37">
        <f>G227+G228</f>
        <v>6571.28</v>
      </c>
      <c r="H226" s="37">
        <f>H227+H228</f>
        <v>7066</v>
      </c>
    </row>
    <row r="227" spans="1:8" ht="15.75" x14ac:dyDescent="0.25">
      <c r="A227" s="245">
        <v>149</v>
      </c>
      <c r="B227" s="245"/>
      <c r="C227" s="249"/>
      <c r="D227" s="245"/>
      <c r="E227" s="38" t="s">
        <v>177</v>
      </c>
      <c r="F227" s="37">
        <v>2828662.67</v>
      </c>
      <c r="G227" s="37">
        <f>F227/C226</f>
        <v>6433.6</v>
      </c>
      <c r="H227" s="37">
        <v>6918</v>
      </c>
    </row>
    <row r="228" spans="1:8" ht="15.75" x14ac:dyDescent="0.25">
      <c r="A228" s="245">
        <v>150</v>
      </c>
      <c r="B228" s="245"/>
      <c r="C228" s="249"/>
      <c r="D228" s="245"/>
      <c r="E228" s="38" t="s">
        <v>207</v>
      </c>
      <c r="F228" s="37">
        <v>60533.38</v>
      </c>
      <c r="G228" s="37">
        <f>F228/C226</f>
        <v>137.68</v>
      </c>
      <c r="H228" s="37">
        <v>148</v>
      </c>
    </row>
    <row r="229" spans="1:8" ht="15.75" x14ac:dyDescent="0.25">
      <c r="A229" s="245">
        <f>A226+1</f>
        <v>24</v>
      </c>
      <c r="B229" s="245" t="s">
        <v>230</v>
      </c>
      <c r="C229" s="249">
        <v>664.9</v>
      </c>
      <c r="D229" s="245" t="s">
        <v>206</v>
      </c>
      <c r="E229" s="38" t="s">
        <v>216</v>
      </c>
      <c r="F229" s="37">
        <f>F230+F231</f>
        <v>3279902.91</v>
      </c>
      <c r="G229" s="37">
        <f>G230+G231</f>
        <v>4932.93</v>
      </c>
      <c r="H229" s="37">
        <f>H230+H231</f>
        <v>7066</v>
      </c>
    </row>
    <row r="230" spans="1:8" ht="15.75" x14ac:dyDescent="0.25">
      <c r="A230" s="245">
        <v>155</v>
      </c>
      <c r="B230" s="245"/>
      <c r="C230" s="249"/>
      <c r="D230" s="245"/>
      <c r="E230" s="38" t="s">
        <v>177</v>
      </c>
      <c r="F230" s="37">
        <v>3211183.58</v>
      </c>
      <c r="G230" s="37">
        <f>F230/C229+0.01</f>
        <v>4829.58</v>
      </c>
      <c r="H230" s="37">
        <v>6918</v>
      </c>
    </row>
    <row r="231" spans="1:8" ht="15.75" x14ac:dyDescent="0.25">
      <c r="A231" s="245">
        <v>156</v>
      </c>
      <c r="B231" s="245"/>
      <c r="C231" s="249"/>
      <c r="D231" s="245"/>
      <c r="E231" s="38" t="s">
        <v>207</v>
      </c>
      <c r="F231" s="37">
        <f>F230*0.0214</f>
        <v>68719.33</v>
      </c>
      <c r="G231" s="37">
        <f>F231/C229</f>
        <v>103.35</v>
      </c>
      <c r="H231" s="37">
        <v>148</v>
      </c>
    </row>
    <row r="232" spans="1:8" ht="15.75" x14ac:dyDescent="0.25">
      <c r="A232" s="245">
        <f>A229+1</f>
        <v>25</v>
      </c>
      <c r="B232" s="245" t="s">
        <v>543</v>
      </c>
      <c r="C232" s="249">
        <v>1948</v>
      </c>
      <c r="D232" s="245" t="s">
        <v>206</v>
      </c>
      <c r="E232" s="38" t="s">
        <v>216</v>
      </c>
      <c r="F232" s="37">
        <f>F233+F234</f>
        <v>125815.03</v>
      </c>
      <c r="G232" s="37">
        <f>G233+G234</f>
        <v>64.59</v>
      </c>
      <c r="H232" s="37">
        <f>H233+H234</f>
        <v>224</v>
      </c>
    </row>
    <row r="233" spans="1:8" ht="18.75" customHeight="1" x14ac:dyDescent="0.25">
      <c r="A233" s="245">
        <v>75</v>
      </c>
      <c r="B233" s="245"/>
      <c r="C233" s="249"/>
      <c r="D233" s="245"/>
      <c r="E233" s="38" t="s">
        <v>175</v>
      </c>
      <c r="F233" s="37">
        <v>112055.03</v>
      </c>
      <c r="G233" s="37">
        <f>F233/C232+0.01</f>
        <v>57.53</v>
      </c>
      <c r="H233" s="37">
        <v>164</v>
      </c>
    </row>
    <row r="234" spans="1:8" ht="31.5" x14ac:dyDescent="0.25">
      <c r="A234" s="245">
        <v>76</v>
      </c>
      <c r="B234" s="245"/>
      <c r="C234" s="249"/>
      <c r="D234" s="245"/>
      <c r="E234" s="38" t="s">
        <v>176</v>
      </c>
      <c r="F234" s="37">
        <v>13760</v>
      </c>
      <c r="G234" s="37">
        <f>F234/C232</f>
        <v>7.06</v>
      </c>
      <c r="H234" s="37">
        <v>60</v>
      </c>
    </row>
    <row r="235" spans="1:8" ht="15.75" x14ac:dyDescent="0.25">
      <c r="A235" s="245">
        <f>A232+1</f>
        <v>26</v>
      </c>
      <c r="B235" s="245" t="s">
        <v>231</v>
      </c>
      <c r="C235" s="249">
        <v>1653.94</v>
      </c>
      <c r="D235" s="245" t="s">
        <v>206</v>
      </c>
      <c r="E235" s="38" t="s">
        <v>216</v>
      </c>
      <c r="F235" s="37">
        <f>F236+F237</f>
        <v>5025259.7300000004</v>
      </c>
      <c r="G235" s="37">
        <f>G236+G237</f>
        <v>3038.36</v>
      </c>
      <c r="H235" s="37">
        <f>H236+H237</f>
        <v>4728</v>
      </c>
    </row>
    <row r="236" spans="1:8" ht="15.75" x14ac:dyDescent="0.25">
      <c r="A236" s="245">
        <v>157</v>
      </c>
      <c r="B236" s="245"/>
      <c r="C236" s="249"/>
      <c r="D236" s="245"/>
      <c r="E236" s="38" t="s">
        <v>177</v>
      </c>
      <c r="F236" s="37">
        <v>4919972.32</v>
      </c>
      <c r="G236" s="37">
        <f>F236/C235</f>
        <v>2974.7</v>
      </c>
      <c r="H236" s="37">
        <v>4629</v>
      </c>
    </row>
    <row r="237" spans="1:8" ht="15.75" x14ac:dyDescent="0.25">
      <c r="A237" s="245">
        <v>158</v>
      </c>
      <c r="B237" s="245"/>
      <c r="C237" s="249"/>
      <c r="D237" s="245"/>
      <c r="E237" s="38" t="s">
        <v>207</v>
      </c>
      <c r="F237" s="37">
        <v>105287.41</v>
      </c>
      <c r="G237" s="37">
        <f>F237/C235</f>
        <v>63.66</v>
      </c>
      <c r="H237" s="37">
        <v>99</v>
      </c>
    </row>
    <row r="238" spans="1:8" ht="15.75" x14ac:dyDescent="0.25">
      <c r="A238" s="245">
        <f>A235+1</f>
        <v>27</v>
      </c>
      <c r="B238" s="245" t="s">
        <v>544</v>
      </c>
      <c r="C238" s="249">
        <v>4411.3599999999997</v>
      </c>
      <c r="D238" s="245" t="s">
        <v>206</v>
      </c>
      <c r="E238" s="38" t="s">
        <v>216</v>
      </c>
      <c r="F238" s="37">
        <f>F239+F240</f>
        <v>308444.15999999997</v>
      </c>
      <c r="G238" s="37">
        <f>G239+G240</f>
        <v>69.92</v>
      </c>
      <c r="H238" s="37">
        <f>H239+H240</f>
        <v>187</v>
      </c>
    </row>
    <row r="239" spans="1:8" ht="18.75" customHeight="1" x14ac:dyDescent="0.25">
      <c r="A239" s="245">
        <v>75</v>
      </c>
      <c r="B239" s="245"/>
      <c r="C239" s="249"/>
      <c r="D239" s="245"/>
      <c r="E239" s="38" t="s">
        <v>175</v>
      </c>
      <c r="F239" s="37">
        <v>297244.15999999997</v>
      </c>
      <c r="G239" s="37">
        <f>F239/C238</f>
        <v>67.38</v>
      </c>
      <c r="H239" s="37">
        <v>151</v>
      </c>
    </row>
    <row r="240" spans="1:8" ht="31.5" x14ac:dyDescent="0.25">
      <c r="A240" s="245">
        <v>76</v>
      </c>
      <c r="B240" s="245"/>
      <c r="C240" s="249"/>
      <c r="D240" s="245"/>
      <c r="E240" s="38" t="s">
        <v>176</v>
      </c>
      <c r="F240" s="37">
        <v>11200</v>
      </c>
      <c r="G240" s="37">
        <f>F240/C238</f>
        <v>2.54</v>
      </c>
      <c r="H240" s="37">
        <v>36</v>
      </c>
    </row>
    <row r="241" spans="1:8" ht="15.75" x14ac:dyDescent="0.25">
      <c r="A241" s="245">
        <f>A238+1</f>
        <v>28</v>
      </c>
      <c r="B241" s="245" t="s">
        <v>545</v>
      </c>
      <c r="C241" s="249">
        <v>4412.43</v>
      </c>
      <c r="D241" s="245" t="s">
        <v>206</v>
      </c>
      <c r="E241" s="38" t="s">
        <v>216</v>
      </c>
      <c r="F241" s="37">
        <f>F242+F243</f>
        <v>313406.71999999997</v>
      </c>
      <c r="G241" s="37">
        <f>G242+G243</f>
        <v>71.03</v>
      </c>
      <c r="H241" s="37">
        <f>H242+H243</f>
        <v>187</v>
      </c>
    </row>
    <row r="242" spans="1:8" ht="18.75" customHeight="1" x14ac:dyDescent="0.25">
      <c r="A242" s="245">
        <v>75</v>
      </c>
      <c r="B242" s="245"/>
      <c r="C242" s="249"/>
      <c r="D242" s="245"/>
      <c r="E242" s="38" t="s">
        <v>175</v>
      </c>
      <c r="F242" s="37">
        <v>297566.71999999997</v>
      </c>
      <c r="G242" s="37">
        <f>F242/C241</f>
        <v>67.44</v>
      </c>
      <c r="H242" s="37">
        <v>151</v>
      </c>
    </row>
    <row r="243" spans="1:8" ht="31.5" x14ac:dyDescent="0.25">
      <c r="A243" s="245">
        <v>76</v>
      </c>
      <c r="B243" s="245"/>
      <c r="C243" s="249"/>
      <c r="D243" s="245"/>
      <c r="E243" s="38" t="s">
        <v>176</v>
      </c>
      <c r="F243" s="37">
        <v>15840</v>
      </c>
      <c r="G243" s="37">
        <f>F243/C241</f>
        <v>3.59</v>
      </c>
      <c r="H243" s="37">
        <v>36</v>
      </c>
    </row>
    <row r="244" spans="1:8" ht="15.75" x14ac:dyDescent="0.25">
      <c r="A244" s="245">
        <f>A241+1</f>
        <v>29</v>
      </c>
      <c r="B244" s="245" t="s">
        <v>855</v>
      </c>
      <c r="C244" s="249">
        <v>9363.7000000000007</v>
      </c>
      <c r="D244" s="186"/>
      <c r="E244" s="38" t="s">
        <v>216</v>
      </c>
      <c r="F244" s="37">
        <f>SUM(F245:F254)</f>
        <v>8726960</v>
      </c>
      <c r="G244" s="37">
        <f>SUM(G245:G254)</f>
        <v>932</v>
      </c>
      <c r="H244" s="37">
        <f>SUM(H245:H254)</f>
        <v>932</v>
      </c>
    </row>
    <row r="245" spans="1:8" ht="15.75" x14ac:dyDescent="0.25">
      <c r="A245" s="245">
        <v>756</v>
      </c>
      <c r="B245" s="245"/>
      <c r="C245" s="249"/>
      <c r="D245" s="250" t="s">
        <v>316</v>
      </c>
      <c r="E245" s="38" t="s">
        <v>178</v>
      </c>
      <c r="F245" s="37">
        <v>1708823</v>
      </c>
      <c r="G245" s="37">
        <f>F245/C244</f>
        <v>182.49</v>
      </c>
      <c r="H245" s="37">
        <f>1708823/C244</f>
        <v>182.49</v>
      </c>
    </row>
    <row r="246" spans="1:8" ht="15.75" x14ac:dyDescent="0.25">
      <c r="A246" s="245">
        <v>757</v>
      </c>
      <c r="B246" s="245"/>
      <c r="C246" s="249"/>
      <c r="D246" s="252"/>
      <c r="E246" s="38" t="s">
        <v>207</v>
      </c>
      <c r="F246" s="37">
        <v>36569</v>
      </c>
      <c r="G246" s="37">
        <f>F246/C244</f>
        <v>3.91</v>
      </c>
      <c r="H246" s="37">
        <f>36569/C244</f>
        <v>3.91</v>
      </c>
    </row>
    <row r="247" spans="1:8" ht="15.75" x14ac:dyDescent="0.25">
      <c r="A247" s="245"/>
      <c r="B247" s="245"/>
      <c r="C247" s="249"/>
      <c r="D247" s="250" t="s">
        <v>319</v>
      </c>
      <c r="E247" s="38" t="s">
        <v>178</v>
      </c>
      <c r="F247" s="37">
        <v>1708823</v>
      </c>
      <c r="G247" s="37">
        <f>F247/C244</f>
        <v>182.49</v>
      </c>
      <c r="H247" s="37">
        <f>1708823/C244</f>
        <v>182.49</v>
      </c>
    </row>
    <row r="248" spans="1:8" ht="15.75" x14ac:dyDescent="0.25">
      <c r="A248" s="245"/>
      <c r="B248" s="245"/>
      <c r="C248" s="249"/>
      <c r="D248" s="252"/>
      <c r="E248" s="38" t="s">
        <v>207</v>
      </c>
      <c r="F248" s="37">
        <v>36569</v>
      </c>
      <c r="G248" s="37">
        <f>F248/C244</f>
        <v>3.91</v>
      </c>
      <c r="H248" s="37">
        <f>36569/C244</f>
        <v>3.91</v>
      </c>
    </row>
    <row r="249" spans="1:8" ht="15.75" x14ac:dyDescent="0.25">
      <c r="A249" s="245"/>
      <c r="B249" s="245"/>
      <c r="C249" s="249"/>
      <c r="D249" s="250" t="s">
        <v>320</v>
      </c>
      <c r="E249" s="38" t="s">
        <v>178</v>
      </c>
      <c r="F249" s="37">
        <v>1708823</v>
      </c>
      <c r="G249" s="37">
        <f>F249/C244</f>
        <v>182.49</v>
      </c>
      <c r="H249" s="37">
        <f>1708823/C244</f>
        <v>182.49</v>
      </c>
    </row>
    <row r="250" spans="1:8" ht="15.75" x14ac:dyDescent="0.25">
      <c r="A250" s="245"/>
      <c r="B250" s="245"/>
      <c r="C250" s="249"/>
      <c r="D250" s="252"/>
      <c r="E250" s="38" t="s">
        <v>207</v>
      </c>
      <c r="F250" s="37">
        <v>36569</v>
      </c>
      <c r="G250" s="37">
        <f>F250/C244</f>
        <v>3.91</v>
      </c>
      <c r="H250" s="37">
        <f>36569/C244</f>
        <v>3.91</v>
      </c>
    </row>
    <row r="251" spans="1:8" ht="15.75" x14ac:dyDescent="0.25">
      <c r="A251" s="245"/>
      <c r="B251" s="245"/>
      <c r="C251" s="249"/>
      <c r="D251" s="250" t="s">
        <v>321</v>
      </c>
      <c r="E251" s="38" t="s">
        <v>178</v>
      </c>
      <c r="F251" s="37">
        <v>1708823</v>
      </c>
      <c r="G251" s="37">
        <f>F251/C244</f>
        <v>182.49</v>
      </c>
      <c r="H251" s="37">
        <f>1708823/C244</f>
        <v>182.49</v>
      </c>
    </row>
    <row r="252" spans="1:8" ht="15.75" x14ac:dyDescent="0.25">
      <c r="A252" s="245"/>
      <c r="B252" s="245"/>
      <c r="C252" s="249"/>
      <c r="D252" s="252"/>
      <c r="E252" s="38" t="s">
        <v>207</v>
      </c>
      <c r="F252" s="37">
        <v>36569</v>
      </c>
      <c r="G252" s="37">
        <f>F252/C244</f>
        <v>3.91</v>
      </c>
      <c r="H252" s="37">
        <f>36569/C244</f>
        <v>3.91</v>
      </c>
    </row>
    <row r="253" spans="1:8" ht="15.75" x14ac:dyDescent="0.25">
      <c r="A253" s="245"/>
      <c r="B253" s="245"/>
      <c r="C253" s="249"/>
      <c r="D253" s="250" t="s">
        <v>317</v>
      </c>
      <c r="E253" s="38" t="s">
        <v>178</v>
      </c>
      <c r="F253" s="37">
        <v>1708823</v>
      </c>
      <c r="G253" s="37">
        <f>F253/C244</f>
        <v>182.49</v>
      </c>
      <c r="H253" s="37">
        <f>1708823/C244</f>
        <v>182.49</v>
      </c>
    </row>
    <row r="254" spans="1:8" ht="15.75" x14ac:dyDescent="0.25">
      <c r="A254" s="245"/>
      <c r="B254" s="245"/>
      <c r="C254" s="249"/>
      <c r="D254" s="252"/>
      <c r="E254" s="38" t="s">
        <v>207</v>
      </c>
      <c r="F254" s="37">
        <v>36569</v>
      </c>
      <c r="G254" s="37">
        <f>F254/C244</f>
        <v>3.91</v>
      </c>
      <c r="H254" s="37">
        <f>36569/C244</f>
        <v>3.91</v>
      </c>
    </row>
    <row r="255" spans="1:8" ht="15.75" x14ac:dyDescent="0.25">
      <c r="A255" s="245">
        <f>A244+1</f>
        <v>30</v>
      </c>
      <c r="B255" s="245" t="s">
        <v>546</v>
      </c>
      <c r="C255" s="249">
        <v>2518.5</v>
      </c>
      <c r="D255" s="245" t="s">
        <v>206</v>
      </c>
      <c r="E255" s="38" t="s">
        <v>216</v>
      </c>
      <c r="F255" s="37">
        <f>F256+F257+F258+F259</f>
        <v>7605536.8399999999</v>
      </c>
      <c r="G255" s="37">
        <f>G256+G257+G258+G259</f>
        <v>3019.87</v>
      </c>
      <c r="H255" s="37">
        <f>H256+H257+H258+H259</f>
        <v>4952</v>
      </c>
    </row>
    <row r="256" spans="1:8" ht="15.75" x14ac:dyDescent="0.25">
      <c r="A256" s="245">
        <v>75</v>
      </c>
      <c r="B256" s="245"/>
      <c r="C256" s="249"/>
      <c r="D256" s="245"/>
      <c r="E256" s="38" t="s">
        <v>175</v>
      </c>
      <c r="F256" s="37">
        <v>127994.6</v>
      </c>
      <c r="G256" s="37">
        <f>F256/C255</f>
        <v>50.82</v>
      </c>
      <c r="H256" s="37">
        <v>164</v>
      </c>
    </row>
    <row r="257" spans="1:8" ht="31.5" x14ac:dyDescent="0.25">
      <c r="A257" s="245">
        <v>76</v>
      </c>
      <c r="B257" s="245"/>
      <c r="C257" s="249"/>
      <c r="D257" s="245"/>
      <c r="E257" s="38" t="s">
        <v>176</v>
      </c>
      <c r="F257" s="37">
        <v>10640</v>
      </c>
      <c r="G257" s="37">
        <f>F257/C255</f>
        <v>4.22</v>
      </c>
      <c r="H257" s="37">
        <v>60</v>
      </c>
    </row>
    <row r="258" spans="1:8" ht="15.75" x14ac:dyDescent="0.25">
      <c r="A258" s="245">
        <v>77</v>
      </c>
      <c r="B258" s="245"/>
      <c r="C258" s="249"/>
      <c r="D258" s="245"/>
      <c r="E258" s="38" t="s">
        <v>177</v>
      </c>
      <c r="F258" s="37">
        <v>7310458.4299999997</v>
      </c>
      <c r="G258" s="37">
        <f>F258/C255+0.01</f>
        <v>2902.71</v>
      </c>
      <c r="H258" s="37">
        <v>4629</v>
      </c>
    </row>
    <row r="259" spans="1:8" ht="15.75" x14ac:dyDescent="0.25">
      <c r="A259" s="245">
        <v>78</v>
      </c>
      <c r="B259" s="245"/>
      <c r="C259" s="249"/>
      <c r="D259" s="245"/>
      <c r="E259" s="38" t="s">
        <v>207</v>
      </c>
      <c r="F259" s="37">
        <f>F258*0.0214</f>
        <v>156443.81</v>
      </c>
      <c r="G259" s="37">
        <f>F259/C255</f>
        <v>62.12</v>
      </c>
      <c r="H259" s="37">
        <v>99</v>
      </c>
    </row>
    <row r="260" spans="1:8" ht="15.75" x14ac:dyDescent="0.25">
      <c r="A260" s="245">
        <f>A255+1</f>
        <v>31</v>
      </c>
      <c r="B260" s="245" t="s">
        <v>232</v>
      </c>
      <c r="C260" s="249">
        <v>530.29999999999995</v>
      </c>
      <c r="D260" s="245" t="s">
        <v>206</v>
      </c>
      <c r="E260" s="38" t="s">
        <v>216</v>
      </c>
      <c r="F260" s="37">
        <f>F261+F262</f>
        <v>3086800.55</v>
      </c>
      <c r="G260" s="37">
        <f>G261+G262</f>
        <v>5820.86</v>
      </c>
      <c r="H260" s="37">
        <f>H261+H262</f>
        <v>7066</v>
      </c>
    </row>
    <row r="261" spans="1:8" ht="15.75" x14ac:dyDescent="0.25">
      <c r="A261" s="245">
        <v>163</v>
      </c>
      <c r="B261" s="245"/>
      <c r="C261" s="249"/>
      <c r="D261" s="245"/>
      <c r="E261" s="38" t="s">
        <v>177</v>
      </c>
      <c r="F261" s="37">
        <v>3022127.03</v>
      </c>
      <c r="G261" s="37">
        <f>F261/C260</f>
        <v>5698.9</v>
      </c>
      <c r="H261" s="37">
        <v>6918</v>
      </c>
    </row>
    <row r="262" spans="1:8" ht="15.75" x14ac:dyDescent="0.25">
      <c r="A262" s="245">
        <v>164</v>
      </c>
      <c r="B262" s="245"/>
      <c r="C262" s="249"/>
      <c r="D262" s="245"/>
      <c r="E262" s="38" t="s">
        <v>207</v>
      </c>
      <c r="F262" s="37">
        <v>64673.52</v>
      </c>
      <c r="G262" s="37">
        <f>F262/C260</f>
        <v>121.96</v>
      </c>
      <c r="H262" s="37">
        <v>148</v>
      </c>
    </row>
    <row r="263" spans="1:8" ht="15.75" x14ac:dyDescent="0.25">
      <c r="A263" s="245">
        <f>A260+1</f>
        <v>32</v>
      </c>
      <c r="B263" s="245" t="s">
        <v>547</v>
      </c>
      <c r="C263" s="249">
        <v>9392</v>
      </c>
      <c r="D263" s="186"/>
      <c r="E263" s="38" t="s">
        <v>216</v>
      </c>
      <c r="F263" s="37">
        <f>SUM(F264:F278)</f>
        <v>8158816.54</v>
      </c>
      <c r="G263" s="37">
        <f>SUM(G264:G278)</f>
        <v>868.7</v>
      </c>
      <c r="H263" s="37">
        <f>SUM(H264:H278)</f>
        <v>930.52</v>
      </c>
    </row>
    <row r="264" spans="1:8" ht="31.5" x14ac:dyDescent="0.25">
      <c r="A264" s="245"/>
      <c r="B264" s="245"/>
      <c r="C264" s="249"/>
      <c r="D264" s="245" t="s">
        <v>316</v>
      </c>
      <c r="E264" s="38" t="s">
        <v>176</v>
      </c>
      <c r="F264" s="37">
        <v>2500</v>
      </c>
      <c r="G264" s="37">
        <f>F264/C263</f>
        <v>0.27</v>
      </c>
      <c r="H264" s="37">
        <f>2500/C263</f>
        <v>0.27</v>
      </c>
    </row>
    <row r="265" spans="1:8" ht="15.75" x14ac:dyDescent="0.25">
      <c r="A265" s="245">
        <v>756</v>
      </c>
      <c r="B265" s="245"/>
      <c r="C265" s="249"/>
      <c r="D265" s="245"/>
      <c r="E265" s="38" t="s">
        <v>178</v>
      </c>
      <c r="F265" s="37">
        <f>1403085.22+192137.26</f>
        <v>1595222.48</v>
      </c>
      <c r="G265" s="37">
        <f>F265/C263</f>
        <v>169.85</v>
      </c>
      <c r="H265" s="37">
        <f>1708823/C263+0.01</f>
        <v>181.95</v>
      </c>
    </row>
    <row r="266" spans="1:8" ht="15.75" x14ac:dyDescent="0.25">
      <c r="A266" s="245">
        <v>757</v>
      </c>
      <c r="B266" s="245"/>
      <c r="C266" s="249"/>
      <c r="D266" s="245"/>
      <c r="E266" s="38" t="s">
        <v>207</v>
      </c>
      <c r="F266" s="37">
        <f>F265*0.0214</f>
        <v>34137.760000000002</v>
      </c>
      <c r="G266" s="37">
        <f>F266/C263</f>
        <v>3.63</v>
      </c>
      <c r="H266" s="37">
        <f>36569/C263</f>
        <v>3.89</v>
      </c>
    </row>
    <row r="267" spans="1:8" ht="31.5" x14ac:dyDescent="0.25">
      <c r="A267" s="245"/>
      <c r="B267" s="245"/>
      <c r="C267" s="249"/>
      <c r="D267" s="245" t="s">
        <v>319</v>
      </c>
      <c r="E267" s="38" t="s">
        <v>176</v>
      </c>
      <c r="F267" s="37">
        <v>2500</v>
      </c>
      <c r="G267" s="37">
        <f>F267/C263</f>
        <v>0.27</v>
      </c>
      <c r="H267" s="37">
        <f>2500/C263</f>
        <v>0.27</v>
      </c>
    </row>
    <row r="268" spans="1:8" ht="15.75" x14ac:dyDescent="0.25">
      <c r="A268" s="245"/>
      <c r="B268" s="245"/>
      <c r="C268" s="249"/>
      <c r="D268" s="245"/>
      <c r="E268" s="38" t="s">
        <v>178</v>
      </c>
      <c r="F268" s="37">
        <f>1401552.15+193512.16</f>
        <v>1595064.31</v>
      </c>
      <c r="G268" s="37">
        <f>F268/C263+0.01</f>
        <v>169.84</v>
      </c>
      <c r="H268" s="37">
        <f>1708823/C263+0.01</f>
        <v>181.95</v>
      </c>
    </row>
    <row r="269" spans="1:8" ht="15.75" x14ac:dyDescent="0.25">
      <c r="A269" s="245"/>
      <c r="B269" s="245"/>
      <c r="C269" s="249"/>
      <c r="D269" s="245"/>
      <c r="E269" s="38" t="s">
        <v>207</v>
      </c>
      <c r="F269" s="37">
        <f>F268*0.0214</f>
        <v>34134.379999999997</v>
      </c>
      <c r="G269" s="37">
        <f>F269/C263</f>
        <v>3.63</v>
      </c>
      <c r="H269" s="37">
        <f>36569/C263</f>
        <v>3.89</v>
      </c>
    </row>
    <row r="270" spans="1:8" ht="31.5" x14ac:dyDescent="0.25">
      <c r="A270" s="245"/>
      <c r="B270" s="245"/>
      <c r="C270" s="249"/>
      <c r="D270" s="245" t="s">
        <v>320</v>
      </c>
      <c r="E270" s="38" t="s">
        <v>176</v>
      </c>
      <c r="F270" s="37">
        <v>2500</v>
      </c>
      <c r="G270" s="37">
        <f>F270/C263</f>
        <v>0.27</v>
      </c>
      <c r="H270" s="37">
        <f>2500/C263</f>
        <v>0.27</v>
      </c>
    </row>
    <row r="271" spans="1:8" ht="15.75" x14ac:dyDescent="0.25">
      <c r="A271" s="245"/>
      <c r="B271" s="245"/>
      <c r="C271" s="249"/>
      <c r="D271" s="245"/>
      <c r="E271" s="38" t="s">
        <v>178</v>
      </c>
      <c r="F271" s="37">
        <f>1403085.22+192137.26</f>
        <v>1595222.48</v>
      </c>
      <c r="G271" s="37">
        <f>F271/C263</f>
        <v>169.85</v>
      </c>
      <c r="H271" s="37">
        <f>1708823/C263</f>
        <v>181.94</v>
      </c>
    </row>
    <row r="272" spans="1:8" ht="15.75" x14ac:dyDescent="0.25">
      <c r="A272" s="245"/>
      <c r="B272" s="245"/>
      <c r="C272" s="249"/>
      <c r="D272" s="245"/>
      <c r="E272" s="38" t="s">
        <v>207</v>
      </c>
      <c r="F272" s="37">
        <f>F271*0.0214</f>
        <v>34137.760000000002</v>
      </c>
      <c r="G272" s="37">
        <f>F272/C263</f>
        <v>3.63</v>
      </c>
      <c r="H272" s="37">
        <f>36569/C263</f>
        <v>3.89</v>
      </c>
    </row>
    <row r="273" spans="1:8" ht="31.5" x14ac:dyDescent="0.25">
      <c r="A273" s="245"/>
      <c r="B273" s="245"/>
      <c r="C273" s="249"/>
      <c r="D273" s="245" t="s">
        <v>321</v>
      </c>
      <c r="E273" s="38" t="s">
        <v>176</v>
      </c>
      <c r="F273" s="37">
        <v>2500</v>
      </c>
      <c r="G273" s="37">
        <f>F273/C263</f>
        <v>0.27</v>
      </c>
      <c r="H273" s="37">
        <f>2500/C263</f>
        <v>0.27</v>
      </c>
    </row>
    <row r="274" spans="1:8" ht="15.75" x14ac:dyDescent="0.25">
      <c r="A274" s="245"/>
      <c r="B274" s="245"/>
      <c r="C274" s="249"/>
      <c r="D274" s="245"/>
      <c r="E274" s="38" t="s">
        <v>178</v>
      </c>
      <c r="F274" s="37">
        <f>1401552.15+193512.16</f>
        <v>1595064.31</v>
      </c>
      <c r="G274" s="37">
        <f>F274/C263</f>
        <v>169.83</v>
      </c>
      <c r="H274" s="37">
        <f>1708823/C263</f>
        <v>181.94</v>
      </c>
    </row>
    <row r="275" spans="1:8" ht="15.75" x14ac:dyDescent="0.25">
      <c r="A275" s="245"/>
      <c r="B275" s="245"/>
      <c r="C275" s="249"/>
      <c r="D275" s="245"/>
      <c r="E275" s="38" t="s">
        <v>207</v>
      </c>
      <c r="F275" s="37">
        <f>F274*0.0214</f>
        <v>34134.379999999997</v>
      </c>
      <c r="G275" s="37">
        <f>F275/C263</f>
        <v>3.63</v>
      </c>
      <c r="H275" s="37">
        <f>36569/C263</f>
        <v>3.89</v>
      </c>
    </row>
    <row r="276" spans="1:8" ht="31.5" x14ac:dyDescent="0.25">
      <c r="A276" s="245"/>
      <c r="B276" s="245"/>
      <c r="C276" s="249"/>
      <c r="D276" s="245" t="s">
        <v>317</v>
      </c>
      <c r="E276" s="38" t="s">
        <v>176</v>
      </c>
      <c r="F276" s="37">
        <v>2500</v>
      </c>
      <c r="G276" s="37">
        <f>F276/C263</f>
        <v>0.27</v>
      </c>
      <c r="H276" s="37">
        <f>2500/C263</f>
        <v>0.27</v>
      </c>
    </row>
    <row r="277" spans="1:8" ht="15.75" x14ac:dyDescent="0.25">
      <c r="A277" s="245"/>
      <c r="B277" s="245"/>
      <c r="C277" s="249"/>
      <c r="D277" s="245"/>
      <c r="E277" s="38" t="s">
        <v>178</v>
      </c>
      <c r="F277" s="37">
        <f>1401552.15+193512.16</f>
        <v>1595064.31</v>
      </c>
      <c r="G277" s="37">
        <f>F277/C263</f>
        <v>169.83</v>
      </c>
      <c r="H277" s="37">
        <f>1708823/C263</f>
        <v>181.94</v>
      </c>
    </row>
    <row r="278" spans="1:8" ht="15.75" x14ac:dyDescent="0.25">
      <c r="A278" s="245"/>
      <c r="B278" s="245"/>
      <c r="C278" s="249"/>
      <c r="D278" s="245"/>
      <c r="E278" s="38" t="s">
        <v>207</v>
      </c>
      <c r="F278" s="37">
        <f>F277*0.0214-0.01</f>
        <v>34134.370000000003</v>
      </c>
      <c r="G278" s="37">
        <f>F278/C263</f>
        <v>3.63</v>
      </c>
      <c r="H278" s="37">
        <f>36569/C263</f>
        <v>3.89</v>
      </c>
    </row>
    <row r="279" spans="1:8" ht="15.75" x14ac:dyDescent="0.25">
      <c r="A279" s="245">
        <f>A263+1</f>
        <v>33</v>
      </c>
      <c r="B279" s="245" t="s">
        <v>548</v>
      </c>
      <c r="C279" s="249">
        <v>6463.7</v>
      </c>
      <c r="D279" s="245" t="s">
        <v>317</v>
      </c>
      <c r="E279" s="38" t="s">
        <v>216</v>
      </c>
      <c r="F279" s="37">
        <f>SUM(F280:F282)</f>
        <v>1534659.59</v>
      </c>
      <c r="G279" s="37">
        <f>SUM(G280:G282)</f>
        <v>237.43</v>
      </c>
      <c r="H279" s="37">
        <f>SUM(H280:H282)</f>
        <v>270.42</v>
      </c>
    </row>
    <row r="280" spans="1:8" ht="31.5" x14ac:dyDescent="0.25">
      <c r="A280" s="245"/>
      <c r="B280" s="245"/>
      <c r="C280" s="249"/>
      <c r="D280" s="245"/>
      <c r="E280" s="38" t="s">
        <v>176</v>
      </c>
      <c r="F280" s="37">
        <v>2500</v>
      </c>
      <c r="G280" s="37">
        <f>F280/C279</f>
        <v>0.39</v>
      </c>
      <c r="H280" s="37">
        <f>2500/C279</f>
        <v>0.39</v>
      </c>
    </row>
    <row r="281" spans="1:8" ht="15.75" x14ac:dyDescent="0.25">
      <c r="A281" s="245">
        <v>756</v>
      </c>
      <c r="B281" s="245"/>
      <c r="C281" s="249"/>
      <c r="D281" s="245"/>
      <c r="E281" s="38" t="s">
        <v>178</v>
      </c>
      <c r="F281" s="37">
        <v>1500058.34</v>
      </c>
      <c r="G281" s="37">
        <f>F281/C279</f>
        <v>232.07</v>
      </c>
      <c r="H281" s="37">
        <f>1708823/C279</f>
        <v>264.37</v>
      </c>
    </row>
    <row r="282" spans="1:8" ht="15.75" x14ac:dyDescent="0.25">
      <c r="A282" s="245">
        <v>757</v>
      </c>
      <c r="B282" s="245"/>
      <c r="C282" s="249"/>
      <c r="D282" s="245"/>
      <c r="E282" s="38" t="s">
        <v>207</v>
      </c>
      <c r="F282" s="37">
        <v>32101.25</v>
      </c>
      <c r="G282" s="37">
        <f>F282/C279</f>
        <v>4.97</v>
      </c>
      <c r="H282" s="37">
        <f>36569/C279</f>
        <v>5.66</v>
      </c>
    </row>
    <row r="283" spans="1:8" ht="15.75" x14ac:dyDescent="0.25">
      <c r="A283" s="245">
        <f>A279+1</f>
        <v>34</v>
      </c>
      <c r="B283" s="245" t="s">
        <v>549</v>
      </c>
      <c r="C283" s="249">
        <v>14913.6</v>
      </c>
      <c r="D283" s="186"/>
      <c r="E283" s="38" t="s">
        <v>216</v>
      </c>
      <c r="F283" s="37">
        <f>SUM(F284:F307)</f>
        <v>13038690.26</v>
      </c>
      <c r="G283" s="37">
        <f>SUM(G284:G307)</f>
        <v>874.28</v>
      </c>
      <c r="H283" s="37">
        <f>SUM(H284:H307)</f>
        <v>937.61</v>
      </c>
    </row>
    <row r="284" spans="1:8" ht="31.5" x14ac:dyDescent="0.25">
      <c r="A284" s="245"/>
      <c r="B284" s="245"/>
      <c r="C284" s="249"/>
      <c r="D284" s="245" t="s">
        <v>316</v>
      </c>
      <c r="E284" s="38" t="s">
        <v>176</v>
      </c>
      <c r="F284" s="37">
        <v>2500</v>
      </c>
      <c r="G284" s="37">
        <f>F284/C283</f>
        <v>0.17</v>
      </c>
      <c r="H284" s="37">
        <f>2500/C283</f>
        <v>0.17</v>
      </c>
    </row>
    <row r="285" spans="1:8" ht="15.75" x14ac:dyDescent="0.25">
      <c r="A285" s="245">
        <v>756</v>
      </c>
      <c r="B285" s="245"/>
      <c r="C285" s="249"/>
      <c r="D285" s="245"/>
      <c r="E285" s="38" t="s">
        <v>178</v>
      </c>
      <c r="F285" s="37">
        <v>1592953.37</v>
      </c>
      <c r="G285" s="37">
        <f>F285/C283</f>
        <v>106.81</v>
      </c>
      <c r="H285" s="37">
        <f>1708823/C283+0.01</f>
        <v>114.59</v>
      </c>
    </row>
    <row r="286" spans="1:8" ht="15.75" x14ac:dyDescent="0.25">
      <c r="A286" s="245">
        <v>757</v>
      </c>
      <c r="B286" s="245"/>
      <c r="C286" s="249"/>
      <c r="D286" s="245"/>
      <c r="E286" s="38" t="s">
        <v>207</v>
      </c>
      <c r="F286" s="37">
        <f>F285*0.0214</f>
        <v>34089.199999999997</v>
      </c>
      <c r="G286" s="37">
        <f>F286/C283</f>
        <v>2.29</v>
      </c>
      <c r="H286" s="37">
        <f>36569/C283</f>
        <v>2.4500000000000002</v>
      </c>
    </row>
    <row r="287" spans="1:8" ht="31.5" x14ac:dyDescent="0.25">
      <c r="A287" s="245"/>
      <c r="B287" s="245"/>
      <c r="C287" s="249"/>
      <c r="D287" s="245" t="s">
        <v>319</v>
      </c>
      <c r="E287" s="38" t="s">
        <v>176</v>
      </c>
      <c r="F287" s="37">
        <v>2500</v>
      </c>
      <c r="G287" s="37">
        <f>F287/C283</f>
        <v>0.17</v>
      </c>
      <c r="H287" s="37">
        <f>2500/C283</f>
        <v>0.17</v>
      </c>
    </row>
    <row r="288" spans="1:8" ht="15.75" x14ac:dyDescent="0.25">
      <c r="A288" s="245"/>
      <c r="B288" s="245"/>
      <c r="C288" s="249"/>
      <c r="D288" s="245"/>
      <c r="E288" s="38" t="s">
        <v>178</v>
      </c>
      <c r="F288" s="37">
        <v>1593173.45</v>
      </c>
      <c r="G288" s="37">
        <f>F288/C283-0.01</f>
        <v>106.82</v>
      </c>
      <c r="H288" s="37">
        <f>1708823/C283</f>
        <v>114.58</v>
      </c>
    </row>
    <row r="289" spans="1:8" ht="15.75" x14ac:dyDescent="0.25">
      <c r="A289" s="245"/>
      <c r="B289" s="245"/>
      <c r="C289" s="249"/>
      <c r="D289" s="245"/>
      <c r="E289" s="38" t="s">
        <v>207</v>
      </c>
      <c r="F289" s="37">
        <v>34093.910000000003</v>
      </c>
      <c r="G289" s="37">
        <f>F289/C283</f>
        <v>2.29</v>
      </c>
      <c r="H289" s="37">
        <f>36569/C283</f>
        <v>2.4500000000000002</v>
      </c>
    </row>
    <row r="290" spans="1:8" ht="31.5" x14ac:dyDescent="0.25">
      <c r="A290" s="245"/>
      <c r="B290" s="245"/>
      <c r="C290" s="249"/>
      <c r="D290" s="245" t="s">
        <v>320</v>
      </c>
      <c r="E290" s="38" t="s">
        <v>176</v>
      </c>
      <c r="F290" s="37">
        <v>2500</v>
      </c>
      <c r="G290" s="37">
        <f>F290/C283</f>
        <v>0.17</v>
      </c>
      <c r="H290" s="37">
        <f>2500/C283</f>
        <v>0.17</v>
      </c>
    </row>
    <row r="291" spans="1:8" ht="15.75" x14ac:dyDescent="0.25">
      <c r="A291" s="245"/>
      <c r="B291" s="245"/>
      <c r="C291" s="249"/>
      <c r="D291" s="245"/>
      <c r="E291" s="38" t="s">
        <v>178</v>
      </c>
      <c r="F291" s="37">
        <v>1593390.35</v>
      </c>
      <c r="G291" s="37">
        <f>F291/C283-0.01</f>
        <v>106.83</v>
      </c>
      <c r="H291" s="37">
        <f>1708823/C283</f>
        <v>114.58</v>
      </c>
    </row>
    <row r="292" spans="1:8" ht="15.75" x14ac:dyDescent="0.25">
      <c r="A292" s="245"/>
      <c r="B292" s="245"/>
      <c r="C292" s="249"/>
      <c r="D292" s="245"/>
      <c r="E292" s="38" t="s">
        <v>207</v>
      </c>
      <c r="F292" s="37">
        <v>34098.550000000003</v>
      </c>
      <c r="G292" s="37">
        <f>F292/C283</f>
        <v>2.29</v>
      </c>
      <c r="H292" s="37">
        <f>36569/C283</f>
        <v>2.4500000000000002</v>
      </c>
    </row>
    <row r="293" spans="1:8" ht="31.5" x14ac:dyDescent="0.25">
      <c r="A293" s="245"/>
      <c r="B293" s="245"/>
      <c r="C293" s="249"/>
      <c r="D293" s="245" t="s">
        <v>321</v>
      </c>
      <c r="E293" s="38" t="s">
        <v>176</v>
      </c>
      <c r="F293" s="37">
        <v>2500</v>
      </c>
      <c r="G293" s="37">
        <f>F293/C283</f>
        <v>0.17</v>
      </c>
      <c r="H293" s="37">
        <f>2500/C283</f>
        <v>0.17</v>
      </c>
    </row>
    <row r="294" spans="1:8" ht="15.75" x14ac:dyDescent="0.25">
      <c r="A294" s="245"/>
      <c r="B294" s="245"/>
      <c r="C294" s="249"/>
      <c r="D294" s="245"/>
      <c r="E294" s="38" t="s">
        <v>178</v>
      </c>
      <c r="F294" s="37">
        <v>1593446.54</v>
      </c>
      <c r="G294" s="37">
        <f>F294/C283-0.01</f>
        <v>106.84</v>
      </c>
      <c r="H294" s="37">
        <f>1708823/C283</f>
        <v>114.58</v>
      </c>
    </row>
    <row r="295" spans="1:8" ht="15.75" x14ac:dyDescent="0.25">
      <c r="A295" s="245"/>
      <c r="B295" s="245"/>
      <c r="C295" s="249"/>
      <c r="D295" s="245"/>
      <c r="E295" s="38" t="s">
        <v>207</v>
      </c>
      <c r="F295" s="37">
        <v>34099.760000000002</v>
      </c>
      <c r="G295" s="37">
        <f>F295/C283</f>
        <v>2.29</v>
      </c>
      <c r="H295" s="37">
        <f>36569/C283</f>
        <v>2.4500000000000002</v>
      </c>
    </row>
    <row r="296" spans="1:8" ht="31.5" x14ac:dyDescent="0.25">
      <c r="A296" s="245"/>
      <c r="B296" s="245"/>
      <c r="C296" s="249"/>
      <c r="D296" s="245" t="s">
        <v>317</v>
      </c>
      <c r="E296" s="38" t="s">
        <v>176</v>
      </c>
      <c r="F296" s="37">
        <v>2500</v>
      </c>
      <c r="G296" s="37">
        <f>F296/C283</f>
        <v>0.17</v>
      </c>
      <c r="H296" s="37">
        <f>2500/C283</f>
        <v>0.17</v>
      </c>
    </row>
    <row r="297" spans="1:8" ht="15.75" x14ac:dyDescent="0.25">
      <c r="A297" s="245"/>
      <c r="B297" s="245"/>
      <c r="C297" s="249"/>
      <c r="D297" s="245"/>
      <c r="E297" s="38" t="s">
        <v>178</v>
      </c>
      <c r="F297" s="37">
        <v>1592953.37</v>
      </c>
      <c r="G297" s="37">
        <f>F297/C283</f>
        <v>106.81</v>
      </c>
      <c r="H297" s="37">
        <f>1708823/C283</f>
        <v>114.58</v>
      </c>
    </row>
    <row r="298" spans="1:8" ht="15.75" x14ac:dyDescent="0.25">
      <c r="A298" s="245"/>
      <c r="B298" s="245"/>
      <c r="C298" s="249"/>
      <c r="D298" s="245"/>
      <c r="E298" s="38" t="s">
        <v>207</v>
      </c>
      <c r="F298" s="37">
        <f>F297*0.0214</f>
        <v>34089.199999999997</v>
      </c>
      <c r="G298" s="37">
        <f>F298/C283</f>
        <v>2.29</v>
      </c>
      <c r="H298" s="37">
        <f>36569/C283</f>
        <v>2.4500000000000002</v>
      </c>
    </row>
    <row r="299" spans="1:8" ht="31.5" x14ac:dyDescent="0.25">
      <c r="A299" s="245"/>
      <c r="B299" s="245"/>
      <c r="C299" s="249"/>
      <c r="D299" s="245" t="s">
        <v>318</v>
      </c>
      <c r="E299" s="38" t="s">
        <v>176</v>
      </c>
      <c r="F299" s="37">
        <v>2500</v>
      </c>
      <c r="G299" s="37">
        <f>F299/C283</f>
        <v>0.17</v>
      </c>
      <c r="H299" s="37">
        <f>2500/C283</f>
        <v>0.17</v>
      </c>
    </row>
    <row r="300" spans="1:8" ht="15.75" x14ac:dyDescent="0.25">
      <c r="A300" s="245"/>
      <c r="B300" s="245"/>
      <c r="C300" s="249"/>
      <c r="D300" s="245"/>
      <c r="E300" s="38" t="s">
        <v>178</v>
      </c>
      <c r="F300" s="37">
        <v>1593173.45</v>
      </c>
      <c r="G300" s="37">
        <f>F300/C283-0.01</f>
        <v>106.82</v>
      </c>
      <c r="H300" s="37">
        <f>1708823/C283</f>
        <v>114.58</v>
      </c>
    </row>
    <row r="301" spans="1:8" ht="15.75" x14ac:dyDescent="0.25">
      <c r="A301" s="245"/>
      <c r="B301" s="245"/>
      <c r="C301" s="249"/>
      <c r="D301" s="245"/>
      <c r="E301" s="38" t="s">
        <v>207</v>
      </c>
      <c r="F301" s="37">
        <v>34093.910000000003</v>
      </c>
      <c r="G301" s="37">
        <f>F301/C283</f>
        <v>2.29</v>
      </c>
      <c r="H301" s="37">
        <f>36569/C283</f>
        <v>2.4500000000000002</v>
      </c>
    </row>
    <row r="302" spans="1:8" ht="31.5" x14ac:dyDescent="0.25">
      <c r="A302" s="245"/>
      <c r="B302" s="245"/>
      <c r="C302" s="249"/>
      <c r="D302" s="245" t="s">
        <v>322</v>
      </c>
      <c r="E302" s="38" t="s">
        <v>176</v>
      </c>
      <c r="F302" s="37">
        <v>2500</v>
      </c>
      <c r="G302" s="37">
        <f>F302/C283</f>
        <v>0.17</v>
      </c>
      <c r="H302" s="37">
        <f>2500/C283</f>
        <v>0.17</v>
      </c>
    </row>
    <row r="303" spans="1:8" ht="15.75" x14ac:dyDescent="0.25">
      <c r="A303" s="245"/>
      <c r="B303" s="245"/>
      <c r="C303" s="249"/>
      <c r="D303" s="245"/>
      <c r="E303" s="38" t="s">
        <v>178</v>
      </c>
      <c r="F303" s="37">
        <v>1593390.35</v>
      </c>
      <c r="G303" s="37">
        <f>F303/C283-0.01</f>
        <v>106.83</v>
      </c>
      <c r="H303" s="37">
        <f>1708823/C283</f>
        <v>114.58</v>
      </c>
    </row>
    <row r="304" spans="1:8" ht="15.75" x14ac:dyDescent="0.25">
      <c r="A304" s="245"/>
      <c r="B304" s="245"/>
      <c r="C304" s="249"/>
      <c r="D304" s="245"/>
      <c r="E304" s="38" t="s">
        <v>207</v>
      </c>
      <c r="F304" s="37">
        <v>34098.550000000003</v>
      </c>
      <c r="G304" s="37">
        <f>F304/C283</f>
        <v>2.29</v>
      </c>
      <c r="H304" s="37">
        <f>36569/C283</f>
        <v>2.4500000000000002</v>
      </c>
    </row>
    <row r="305" spans="1:8" ht="31.5" x14ac:dyDescent="0.25">
      <c r="A305" s="245"/>
      <c r="B305" s="245"/>
      <c r="C305" s="249"/>
      <c r="D305" s="245" t="s">
        <v>323</v>
      </c>
      <c r="E305" s="38" t="s">
        <v>176</v>
      </c>
      <c r="F305" s="37">
        <v>2500</v>
      </c>
      <c r="G305" s="37">
        <f>F305/C283</f>
        <v>0.17</v>
      </c>
      <c r="H305" s="37">
        <f>2500/C283</f>
        <v>0.17</v>
      </c>
    </row>
    <row r="306" spans="1:8" ht="15.75" x14ac:dyDescent="0.25">
      <c r="A306" s="245"/>
      <c r="B306" s="245"/>
      <c r="C306" s="249"/>
      <c r="D306" s="245"/>
      <c r="E306" s="38" t="s">
        <v>178</v>
      </c>
      <c r="F306" s="37">
        <v>1593446.54</v>
      </c>
      <c r="G306" s="37">
        <f>F306/C283-0.01</f>
        <v>106.84</v>
      </c>
      <c r="H306" s="37">
        <f>1708823/C283</f>
        <v>114.58</v>
      </c>
    </row>
    <row r="307" spans="1:8" ht="15.75" x14ac:dyDescent="0.25">
      <c r="A307" s="245"/>
      <c r="B307" s="245"/>
      <c r="C307" s="249"/>
      <c r="D307" s="245"/>
      <c r="E307" s="38" t="s">
        <v>207</v>
      </c>
      <c r="F307" s="37">
        <v>34099.760000000002</v>
      </c>
      <c r="G307" s="37">
        <f>F307/C283</f>
        <v>2.29</v>
      </c>
      <c r="H307" s="37">
        <f>36569/C283</f>
        <v>2.4500000000000002</v>
      </c>
    </row>
    <row r="308" spans="1:8" ht="15.75" x14ac:dyDescent="0.25">
      <c r="A308" s="245">
        <f>A283+1</f>
        <v>35</v>
      </c>
      <c r="B308" s="245" t="s">
        <v>550</v>
      </c>
      <c r="C308" s="249">
        <v>889.1</v>
      </c>
      <c r="D308" s="245" t="s">
        <v>206</v>
      </c>
      <c r="E308" s="38" t="s">
        <v>216</v>
      </c>
      <c r="F308" s="37">
        <f>F309+F310</f>
        <v>82016.800000000003</v>
      </c>
      <c r="G308" s="37">
        <f>G309+G310</f>
        <v>92.25</v>
      </c>
      <c r="H308" s="37">
        <f>H309+H310</f>
        <v>254</v>
      </c>
    </row>
    <row r="309" spans="1:8" ht="18.75" customHeight="1" x14ac:dyDescent="0.25">
      <c r="A309" s="245">
        <v>75</v>
      </c>
      <c r="B309" s="245"/>
      <c r="C309" s="249"/>
      <c r="D309" s="245"/>
      <c r="E309" s="38" t="s">
        <v>175</v>
      </c>
      <c r="F309" s="37">
        <v>68176.800000000003</v>
      </c>
      <c r="G309" s="37">
        <f>F309/C308</f>
        <v>76.680000000000007</v>
      </c>
      <c r="H309" s="37">
        <v>164</v>
      </c>
    </row>
    <row r="310" spans="1:8" ht="31.5" x14ac:dyDescent="0.25">
      <c r="A310" s="245">
        <v>76</v>
      </c>
      <c r="B310" s="245"/>
      <c r="C310" s="249"/>
      <c r="D310" s="245"/>
      <c r="E310" s="38" t="s">
        <v>176</v>
      </c>
      <c r="F310" s="37">
        <v>13840</v>
      </c>
      <c r="G310" s="37">
        <f>F310/C308</f>
        <v>15.57</v>
      </c>
      <c r="H310" s="37">
        <v>90</v>
      </c>
    </row>
    <row r="311" spans="1:8" ht="15.75" x14ac:dyDescent="0.25">
      <c r="A311" s="245">
        <f>A308+1</f>
        <v>36</v>
      </c>
      <c r="B311" s="245" t="s">
        <v>551</v>
      </c>
      <c r="C311" s="249">
        <v>4363.92</v>
      </c>
      <c r="D311" s="245" t="s">
        <v>206</v>
      </c>
      <c r="E311" s="38" t="s">
        <v>216</v>
      </c>
      <c r="F311" s="37">
        <f>F312+F313</f>
        <v>279856.42</v>
      </c>
      <c r="G311" s="37">
        <f>G312+G313</f>
        <v>64.13</v>
      </c>
      <c r="H311" s="37">
        <f>H312+H313</f>
        <v>187</v>
      </c>
    </row>
    <row r="312" spans="1:8" ht="18.75" customHeight="1" x14ac:dyDescent="0.25">
      <c r="A312" s="245">
        <v>75</v>
      </c>
      <c r="B312" s="245"/>
      <c r="C312" s="249"/>
      <c r="D312" s="245"/>
      <c r="E312" s="38" t="s">
        <v>175</v>
      </c>
      <c r="F312" s="37">
        <v>268736.42</v>
      </c>
      <c r="G312" s="37">
        <f>F312/C311</f>
        <v>61.58</v>
      </c>
      <c r="H312" s="37">
        <v>151</v>
      </c>
    </row>
    <row r="313" spans="1:8" ht="31.5" x14ac:dyDescent="0.25">
      <c r="A313" s="245">
        <v>76</v>
      </c>
      <c r="B313" s="245"/>
      <c r="C313" s="249"/>
      <c r="D313" s="245"/>
      <c r="E313" s="38" t="s">
        <v>176</v>
      </c>
      <c r="F313" s="37">
        <v>11120</v>
      </c>
      <c r="G313" s="37">
        <f>F313/C311</f>
        <v>2.5499999999999998</v>
      </c>
      <c r="H313" s="37">
        <v>36</v>
      </c>
    </row>
    <row r="314" spans="1:8" ht="15.75" customHeight="1" x14ac:dyDescent="0.25">
      <c r="A314" s="245">
        <f>A311+1</f>
        <v>37</v>
      </c>
      <c r="B314" s="245" t="s">
        <v>233</v>
      </c>
      <c r="C314" s="249">
        <v>663.8</v>
      </c>
      <c r="D314" s="245" t="s">
        <v>206</v>
      </c>
      <c r="E314" s="38" t="s">
        <v>216</v>
      </c>
      <c r="F314" s="37">
        <f>F315+F316</f>
        <v>3336860.69</v>
      </c>
      <c r="G314" s="37">
        <f>G315+G316</f>
        <v>5026.91</v>
      </c>
      <c r="H314" s="37">
        <f>H315+H316</f>
        <v>7066</v>
      </c>
    </row>
    <row r="315" spans="1:8" ht="15.75" x14ac:dyDescent="0.25">
      <c r="A315" s="245">
        <v>229</v>
      </c>
      <c r="B315" s="245"/>
      <c r="C315" s="249"/>
      <c r="D315" s="245"/>
      <c r="E315" s="38" t="s">
        <v>177</v>
      </c>
      <c r="F315" s="37">
        <v>3266948</v>
      </c>
      <c r="G315" s="37">
        <f>F315/C314+0.01</f>
        <v>4921.59</v>
      </c>
      <c r="H315" s="37">
        <v>6918</v>
      </c>
    </row>
    <row r="316" spans="1:8" ht="15.75" x14ac:dyDescent="0.25">
      <c r="A316" s="245">
        <v>230</v>
      </c>
      <c r="B316" s="245"/>
      <c r="C316" s="249"/>
      <c r="D316" s="245"/>
      <c r="E316" s="38" t="s">
        <v>207</v>
      </c>
      <c r="F316" s="37">
        <v>69912.69</v>
      </c>
      <c r="G316" s="37">
        <f>F316/C314</f>
        <v>105.32</v>
      </c>
      <c r="H316" s="37">
        <v>148</v>
      </c>
    </row>
    <row r="317" spans="1:8" ht="15.75" x14ac:dyDescent="0.25">
      <c r="A317" s="245">
        <f>A314+1</f>
        <v>38</v>
      </c>
      <c r="B317" s="245" t="s">
        <v>234</v>
      </c>
      <c r="C317" s="249">
        <v>892.1</v>
      </c>
      <c r="D317" s="186"/>
      <c r="E317" s="38" t="s">
        <v>216</v>
      </c>
      <c r="F317" s="37">
        <f>F318+F319+F320+F321</f>
        <v>2100895.5</v>
      </c>
      <c r="G317" s="37">
        <f>G318+G319+G320+G321</f>
        <v>2355</v>
      </c>
      <c r="H317" s="37">
        <f>H318+H319+H320+H321</f>
        <v>2355</v>
      </c>
    </row>
    <row r="318" spans="1:8" ht="15.75" customHeight="1" x14ac:dyDescent="0.25">
      <c r="A318" s="245">
        <v>231</v>
      </c>
      <c r="B318" s="245"/>
      <c r="C318" s="249"/>
      <c r="D318" s="245" t="s">
        <v>212</v>
      </c>
      <c r="E318" s="38" t="s">
        <v>177</v>
      </c>
      <c r="F318" s="37">
        <f>H318*C317</f>
        <v>1252508.3999999999</v>
      </c>
      <c r="G318" s="37">
        <f>F318/C317</f>
        <v>1404</v>
      </c>
      <c r="H318" s="37">
        <v>1404</v>
      </c>
    </row>
    <row r="319" spans="1:8" ht="15.75" x14ac:dyDescent="0.25">
      <c r="A319" s="245">
        <v>232</v>
      </c>
      <c r="B319" s="245"/>
      <c r="C319" s="249"/>
      <c r="D319" s="245"/>
      <c r="E319" s="38" t="s">
        <v>207</v>
      </c>
      <c r="F319" s="37">
        <f>H319*C317</f>
        <v>26763</v>
      </c>
      <c r="G319" s="37">
        <f>F319/C317</f>
        <v>30</v>
      </c>
      <c r="H319" s="37">
        <v>30</v>
      </c>
    </row>
    <row r="320" spans="1:8" ht="50.25" customHeight="1" x14ac:dyDescent="0.25">
      <c r="A320" s="245">
        <v>233</v>
      </c>
      <c r="B320" s="245"/>
      <c r="C320" s="249"/>
      <c r="D320" s="245" t="s">
        <v>509</v>
      </c>
      <c r="E320" s="38" t="s">
        <v>334</v>
      </c>
      <c r="F320" s="37">
        <f>H320*C317</f>
        <v>804674.2</v>
      </c>
      <c r="G320" s="37">
        <f>F320/C317</f>
        <v>902</v>
      </c>
      <c r="H320" s="37">
        <v>902</v>
      </c>
    </row>
    <row r="321" spans="1:8" ht="50.25" customHeight="1" x14ac:dyDescent="0.25">
      <c r="A321" s="245">
        <v>234</v>
      </c>
      <c r="B321" s="245"/>
      <c r="C321" s="249"/>
      <c r="D321" s="245"/>
      <c r="E321" s="38" t="s">
        <v>207</v>
      </c>
      <c r="F321" s="37">
        <f>H321*C317</f>
        <v>16949.900000000001</v>
      </c>
      <c r="G321" s="37">
        <f>F321/C317</f>
        <v>19</v>
      </c>
      <c r="H321" s="37">
        <v>19</v>
      </c>
    </row>
    <row r="322" spans="1:8" ht="15.75" x14ac:dyDescent="0.25">
      <c r="A322" s="245">
        <f>A317+1</f>
        <v>39</v>
      </c>
      <c r="B322" s="245" t="s">
        <v>552</v>
      </c>
      <c r="C322" s="249">
        <v>522.5</v>
      </c>
      <c r="D322" s="245" t="s">
        <v>484</v>
      </c>
      <c r="E322" s="38" t="s">
        <v>216</v>
      </c>
      <c r="F322" s="37">
        <f>F323+F324</f>
        <v>1035374.34</v>
      </c>
      <c r="G322" s="37">
        <f>G323+G324</f>
        <v>1981.58</v>
      </c>
      <c r="H322" s="37">
        <f>H323+H324</f>
        <v>3486</v>
      </c>
    </row>
    <row r="323" spans="1:8" ht="15.75" x14ac:dyDescent="0.25">
      <c r="A323" s="245">
        <v>229</v>
      </c>
      <c r="B323" s="245"/>
      <c r="C323" s="249"/>
      <c r="D323" s="245"/>
      <c r="E323" s="38" t="s">
        <v>177</v>
      </c>
      <c r="F323" s="37">
        <v>1013681.55</v>
      </c>
      <c r="G323" s="37">
        <f>F323/C322</f>
        <v>1940.06</v>
      </c>
      <c r="H323" s="37">
        <v>3413</v>
      </c>
    </row>
    <row r="324" spans="1:8" ht="15.75" x14ac:dyDescent="0.25">
      <c r="A324" s="245">
        <v>230</v>
      </c>
      <c r="B324" s="245"/>
      <c r="C324" s="249"/>
      <c r="D324" s="245"/>
      <c r="E324" s="38" t="s">
        <v>207</v>
      </c>
      <c r="F324" s="37">
        <v>21692.79</v>
      </c>
      <c r="G324" s="37">
        <f>F324/C322</f>
        <v>41.52</v>
      </c>
      <c r="H324" s="37">
        <v>73</v>
      </c>
    </row>
    <row r="325" spans="1:8" ht="15.75" customHeight="1" x14ac:dyDescent="0.25">
      <c r="A325" s="245">
        <f>A322+1</f>
        <v>40</v>
      </c>
      <c r="B325" s="245" t="s">
        <v>553</v>
      </c>
      <c r="C325" s="249">
        <v>461.9</v>
      </c>
      <c r="D325" s="245" t="s">
        <v>484</v>
      </c>
      <c r="E325" s="38" t="s">
        <v>216</v>
      </c>
      <c r="F325" s="37">
        <f>F326+F327</f>
        <v>971452.31</v>
      </c>
      <c r="G325" s="37">
        <f>G326+G327</f>
        <v>2103.17</v>
      </c>
      <c r="H325" s="37">
        <f>H326+H327</f>
        <v>3486</v>
      </c>
    </row>
    <row r="326" spans="1:8" ht="15.75" x14ac:dyDescent="0.25">
      <c r="A326" s="245">
        <v>229</v>
      </c>
      <c r="B326" s="245"/>
      <c r="C326" s="249"/>
      <c r="D326" s="245"/>
      <c r="E326" s="38" t="s">
        <v>177</v>
      </c>
      <c r="F326" s="37">
        <v>951098.8</v>
      </c>
      <c r="G326" s="37">
        <f>F326/C325+0.01</f>
        <v>2059.11</v>
      </c>
      <c r="H326" s="37">
        <v>3413</v>
      </c>
    </row>
    <row r="327" spans="1:8" ht="15.75" x14ac:dyDescent="0.25">
      <c r="A327" s="245">
        <v>230</v>
      </c>
      <c r="B327" s="245"/>
      <c r="C327" s="249"/>
      <c r="D327" s="245"/>
      <c r="E327" s="38" t="s">
        <v>207</v>
      </c>
      <c r="F327" s="37">
        <v>20353.509999999998</v>
      </c>
      <c r="G327" s="37">
        <f>F327/C325</f>
        <v>44.06</v>
      </c>
      <c r="H327" s="37">
        <v>73</v>
      </c>
    </row>
    <row r="328" spans="1:8" ht="15.75" x14ac:dyDescent="0.25">
      <c r="A328" s="189" t="s">
        <v>29</v>
      </c>
      <c r="B328" s="45"/>
      <c r="C328" s="37">
        <f>C329+C332+C335+C344+C353+C356+C359+C362+C365+C372+C388+C395+C399+C403+C406+C409+C412+C415+C420+C424+C427</f>
        <v>79723.73</v>
      </c>
      <c r="D328" s="186"/>
      <c r="E328" s="38"/>
      <c r="F328" s="37">
        <f>F329+F332+F335+F344+F353+F356+F359+F362+F365+F372+F388+F395+F399+F403+F406+F409+F412+F415+F420+F424+F427</f>
        <v>63666188.759999998</v>
      </c>
      <c r="G328" s="37"/>
      <c r="H328" s="37"/>
    </row>
    <row r="329" spans="1:8" ht="15.75" x14ac:dyDescent="0.25">
      <c r="A329" s="245">
        <v>1</v>
      </c>
      <c r="B329" s="245" t="s">
        <v>490</v>
      </c>
      <c r="C329" s="249">
        <v>714.7</v>
      </c>
      <c r="D329" s="245" t="s">
        <v>206</v>
      </c>
      <c r="E329" s="38" t="s">
        <v>216</v>
      </c>
      <c r="F329" s="37">
        <f>F330+F331</f>
        <v>69371.58</v>
      </c>
      <c r="G329" s="37">
        <f>G330+G331</f>
        <v>97.06</v>
      </c>
      <c r="H329" s="37">
        <f>H330+H331</f>
        <v>250</v>
      </c>
    </row>
    <row r="330" spans="1:8" ht="15.75" x14ac:dyDescent="0.25">
      <c r="A330" s="245"/>
      <c r="B330" s="245"/>
      <c r="C330" s="249"/>
      <c r="D330" s="245"/>
      <c r="E330" s="38" t="s">
        <v>175</v>
      </c>
      <c r="F330" s="37">
        <v>60731.58</v>
      </c>
      <c r="G330" s="37">
        <f>F330/C329</f>
        <v>84.97</v>
      </c>
      <c r="H330" s="37">
        <v>154</v>
      </c>
    </row>
    <row r="331" spans="1:8" ht="31.5" x14ac:dyDescent="0.25">
      <c r="A331" s="245"/>
      <c r="B331" s="245"/>
      <c r="C331" s="249"/>
      <c r="D331" s="245"/>
      <c r="E331" s="38" t="s">
        <v>176</v>
      </c>
      <c r="F331" s="37">
        <v>8640</v>
      </c>
      <c r="G331" s="37">
        <f>F331/C329</f>
        <v>12.09</v>
      </c>
      <c r="H331" s="37">
        <v>96</v>
      </c>
    </row>
    <row r="332" spans="1:8" ht="15.75" x14ac:dyDescent="0.25">
      <c r="A332" s="245">
        <v>2</v>
      </c>
      <c r="B332" s="245" t="s">
        <v>491</v>
      </c>
      <c r="C332" s="249">
        <v>712.5</v>
      </c>
      <c r="D332" s="245" t="s">
        <v>206</v>
      </c>
      <c r="E332" s="38" t="s">
        <v>216</v>
      </c>
      <c r="F332" s="37">
        <f>SUM(F333:F334)</f>
        <v>70511.59</v>
      </c>
      <c r="G332" s="37">
        <f>SUM(G333:G334)</f>
        <v>98.96</v>
      </c>
      <c r="H332" s="37">
        <f>SUM(H333:H334)</f>
        <v>250</v>
      </c>
    </row>
    <row r="333" spans="1:8" ht="15.75" x14ac:dyDescent="0.25">
      <c r="A333" s="245"/>
      <c r="B333" s="245"/>
      <c r="C333" s="249"/>
      <c r="D333" s="245"/>
      <c r="E333" s="38" t="s">
        <v>175</v>
      </c>
      <c r="F333" s="37">
        <v>59231.59</v>
      </c>
      <c r="G333" s="37">
        <f>F333/C332</f>
        <v>83.13</v>
      </c>
      <c r="H333" s="37">
        <v>154</v>
      </c>
    </row>
    <row r="334" spans="1:8" ht="31.5" x14ac:dyDescent="0.25">
      <c r="A334" s="245"/>
      <c r="B334" s="245"/>
      <c r="C334" s="249"/>
      <c r="D334" s="245"/>
      <c r="E334" s="38" t="s">
        <v>176</v>
      </c>
      <c r="F334" s="37">
        <v>11280</v>
      </c>
      <c r="G334" s="37">
        <f>F334/C332</f>
        <v>15.83</v>
      </c>
      <c r="H334" s="37">
        <v>96</v>
      </c>
    </row>
    <row r="335" spans="1:8" ht="15.75" x14ac:dyDescent="0.25">
      <c r="A335" s="245">
        <v>3</v>
      </c>
      <c r="B335" s="245" t="s">
        <v>235</v>
      </c>
      <c r="C335" s="249">
        <v>2533.3000000000002</v>
      </c>
      <c r="D335" s="186"/>
      <c r="E335" s="38" t="s">
        <v>216</v>
      </c>
      <c r="F335" s="37">
        <f>F336+F337+F338+F339+F340+F341+F342+F343</f>
        <v>4444838.0199999996</v>
      </c>
      <c r="G335" s="37">
        <f>G336+G337+G338+G339+G340+G341+G342+G343</f>
        <v>1754.56</v>
      </c>
      <c r="H335" s="37">
        <f>H336+H337+H338+H339+H340+H341+H342+H343</f>
        <v>3045</v>
      </c>
    </row>
    <row r="336" spans="1:8" ht="15.75" customHeight="1" x14ac:dyDescent="0.25">
      <c r="A336" s="245">
        <v>255</v>
      </c>
      <c r="B336" s="245"/>
      <c r="C336" s="249"/>
      <c r="D336" s="245" t="s">
        <v>212</v>
      </c>
      <c r="E336" s="38" t="s">
        <v>177</v>
      </c>
      <c r="F336" s="37">
        <v>2712285.56</v>
      </c>
      <c r="G336" s="37">
        <f>F336/$C$335-0.01</f>
        <v>1070.6400000000001</v>
      </c>
      <c r="H336" s="37">
        <v>1445</v>
      </c>
    </row>
    <row r="337" spans="1:8" ht="15.75" x14ac:dyDescent="0.25">
      <c r="A337" s="245">
        <v>256</v>
      </c>
      <c r="B337" s="245"/>
      <c r="C337" s="249"/>
      <c r="D337" s="245"/>
      <c r="E337" s="38" t="s">
        <v>207</v>
      </c>
      <c r="F337" s="37">
        <v>61430.85</v>
      </c>
      <c r="G337" s="37">
        <f t="shared" ref="G337:G343" si="0">F337/$C$335</f>
        <v>24.25</v>
      </c>
      <c r="H337" s="37">
        <v>31</v>
      </c>
    </row>
    <row r="338" spans="1:8" ht="15.75" customHeight="1" x14ac:dyDescent="0.25">
      <c r="A338" s="245">
        <v>257</v>
      </c>
      <c r="B338" s="245"/>
      <c r="C338" s="249"/>
      <c r="D338" s="245" t="s">
        <v>210</v>
      </c>
      <c r="E338" s="38" t="s">
        <v>177</v>
      </c>
      <c r="F338" s="37">
        <v>335306.01</v>
      </c>
      <c r="G338" s="37">
        <f t="shared" si="0"/>
        <v>132.36000000000001</v>
      </c>
      <c r="H338" s="37">
        <v>530</v>
      </c>
    </row>
    <row r="339" spans="1:8" ht="15.75" x14ac:dyDescent="0.25">
      <c r="A339" s="245">
        <v>258</v>
      </c>
      <c r="B339" s="245"/>
      <c r="C339" s="249"/>
      <c r="D339" s="245"/>
      <c r="E339" s="38" t="s">
        <v>207</v>
      </c>
      <c r="F339" s="37">
        <v>7562.22</v>
      </c>
      <c r="G339" s="37">
        <f t="shared" si="0"/>
        <v>2.99</v>
      </c>
      <c r="H339" s="37">
        <v>11</v>
      </c>
    </row>
    <row r="340" spans="1:8" ht="15.75" customHeight="1" x14ac:dyDescent="0.25">
      <c r="A340" s="245">
        <v>259</v>
      </c>
      <c r="B340" s="245"/>
      <c r="C340" s="249"/>
      <c r="D340" s="245" t="s">
        <v>211</v>
      </c>
      <c r="E340" s="38" t="s">
        <v>177</v>
      </c>
      <c r="F340" s="37">
        <v>1028163.06</v>
      </c>
      <c r="G340" s="37">
        <f t="shared" si="0"/>
        <v>405.86</v>
      </c>
      <c r="H340" s="37">
        <v>520</v>
      </c>
    </row>
    <row r="341" spans="1:8" ht="15.75" x14ac:dyDescent="0.25">
      <c r="A341" s="245">
        <v>260</v>
      </c>
      <c r="B341" s="245"/>
      <c r="C341" s="249"/>
      <c r="D341" s="245"/>
      <c r="E341" s="38" t="s">
        <v>207</v>
      </c>
      <c r="F341" s="37">
        <v>25609.22</v>
      </c>
      <c r="G341" s="37">
        <f t="shared" si="0"/>
        <v>10.11</v>
      </c>
      <c r="H341" s="37">
        <v>11</v>
      </c>
    </row>
    <row r="342" spans="1:8" ht="15.75" customHeight="1" x14ac:dyDescent="0.25">
      <c r="A342" s="245">
        <v>261</v>
      </c>
      <c r="B342" s="245"/>
      <c r="C342" s="249"/>
      <c r="D342" s="245" t="s">
        <v>213</v>
      </c>
      <c r="E342" s="38" t="s">
        <v>177</v>
      </c>
      <c r="F342" s="37">
        <v>268688.59999999998</v>
      </c>
      <c r="G342" s="37">
        <f t="shared" si="0"/>
        <v>106.06</v>
      </c>
      <c r="H342" s="37">
        <v>487</v>
      </c>
    </row>
    <row r="343" spans="1:8" ht="15.75" x14ac:dyDescent="0.25">
      <c r="A343" s="245">
        <v>262</v>
      </c>
      <c r="B343" s="245"/>
      <c r="C343" s="249"/>
      <c r="D343" s="245"/>
      <c r="E343" s="38" t="s">
        <v>207</v>
      </c>
      <c r="F343" s="37">
        <v>5792.5</v>
      </c>
      <c r="G343" s="37">
        <f t="shared" si="0"/>
        <v>2.29</v>
      </c>
      <c r="H343" s="37">
        <v>10</v>
      </c>
    </row>
    <row r="344" spans="1:8" ht="15.75" x14ac:dyDescent="0.25">
      <c r="A344" s="245">
        <f>A335+1</f>
        <v>4</v>
      </c>
      <c r="B344" s="245" t="s">
        <v>236</v>
      </c>
      <c r="C344" s="249">
        <v>3274.5</v>
      </c>
      <c r="D344" s="186"/>
      <c r="E344" s="38" t="s">
        <v>216</v>
      </c>
      <c r="F344" s="37">
        <f>F345+F346+F347+F348+F349+F350+F351+F352</f>
        <v>5913429.3399999999</v>
      </c>
      <c r="G344" s="37">
        <f>G345+G346+G347+G348+G349+G350+G351+G352</f>
        <v>1805.9</v>
      </c>
      <c r="H344" s="37">
        <f>H345+H346+H347+H348+H349+H350+H351+H352</f>
        <v>3045</v>
      </c>
    </row>
    <row r="345" spans="1:8" ht="15.75" customHeight="1" x14ac:dyDescent="0.25">
      <c r="A345" s="245">
        <v>263</v>
      </c>
      <c r="B345" s="245"/>
      <c r="C345" s="249"/>
      <c r="D345" s="245" t="s">
        <v>212</v>
      </c>
      <c r="E345" s="38" t="s">
        <v>177</v>
      </c>
      <c r="F345" s="37">
        <v>3781123.74</v>
      </c>
      <c r="G345" s="37">
        <f>F345/$C$344</f>
        <v>1154.72</v>
      </c>
      <c r="H345" s="37">
        <v>1445</v>
      </c>
    </row>
    <row r="346" spans="1:8" ht="15.75" x14ac:dyDescent="0.25">
      <c r="A346" s="245">
        <v>264</v>
      </c>
      <c r="B346" s="245"/>
      <c r="C346" s="249"/>
      <c r="D346" s="245"/>
      <c r="E346" s="38" t="s">
        <v>207</v>
      </c>
      <c r="F346" s="37">
        <v>85611.1</v>
      </c>
      <c r="G346" s="37">
        <f t="shared" ref="G346:G352" si="1">F346/$C$344</f>
        <v>26.14</v>
      </c>
      <c r="H346" s="37">
        <v>31</v>
      </c>
    </row>
    <row r="347" spans="1:8" ht="15.75" customHeight="1" x14ac:dyDescent="0.25">
      <c r="A347" s="245">
        <v>265</v>
      </c>
      <c r="B347" s="245"/>
      <c r="C347" s="249"/>
      <c r="D347" s="245" t="s">
        <v>210</v>
      </c>
      <c r="E347" s="38" t="s">
        <v>177</v>
      </c>
      <c r="F347" s="37">
        <v>494773.86</v>
      </c>
      <c r="G347" s="37">
        <f t="shared" si="1"/>
        <v>151.1</v>
      </c>
      <c r="H347" s="37">
        <v>530</v>
      </c>
    </row>
    <row r="348" spans="1:8" ht="15.75" x14ac:dyDescent="0.25">
      <c r="A348" s="245">
        <v>266</v>
      </c>
      <c r="B348" s="245"/>
      <c r="C348" s="249"/>
      <c r="D348" s="245"/>
      <c r="E348" s="38" t="s">
        <v>207</v>
      </c>
      <c r="F348" s="37">
        <v>14588.92</v>
      </c>
      <c r="G348" s="37">
        <f t="shared" si="1"/>
        <v>4.46</v>
      </c>
      <c r="H348" s="37">
        <v>11</v>
      </c>
    </row>
    <row r="349" spans="1:8" ht="15.75" customHeight="1" x14ac:dyDescent="0.25">
      <c r="A349" s="245">
        <v>267</v>
      </c>
      <c r="B349" s="245"/>
      <c r="C349" s="249"/>
      <c r="D349" s="245" t="s">
        <v>211</v>
      </c>
      <c r="E349" s="38" t="s">
        <v>177</v>
      </c>
      <c r="F349" s="37">
        <v>1180040.3500000001</v>
      </c>
      <c r="G349" s="37">
        <f t="shared" si="1"/>
        <v>360.37</v>
      </c>
      <c r="H349" s="37">
        <v>520</v>
      </c>
    </row>
    <row r="350" spans="1:8" ht="15.75" x14ac:dyDescent="0.25">
      <c r="A350" s="245">
        <v>268</v>
      </c>
      <c r="B350" s="245"/>
      <c r="C350" s="249"/>
      <c r="D350" s="245"/>
      <c r="E350" s="38" t="s">
        <v>207</v>
      </c>
      <c r="F350" s="37">
        <v>26474.17</v>
      </c>
      <c r="G350" s="37">
        <f t="shared" si="1"/>
        <v>8.08</v>
      </c>
      <c r="H350" s="37">
        <v>11</v>
      </c>
    </row>
    <row r="351" spans="1:8" ht="15.75" customHeight="1" x14ac:dyDescent="0.25">
      <c r="A351" s="245">
        <v>269</v>
      </c>
      <c r="B351" s="245"/>
      <c r="C351" s="249"/>
      <c r="D351" s="245" t="s">
        <v>213</v>
      </c>
      <c r="E351" s="38" t="s">
        <v>177</v>
      </c>
      <c r="F351" s="37">
        <v>323804.64</v>
      </c>
      <c r="G351" s="37">
        <f t="shared" si="1"/>
        <v>98.89</v>
      </c>
      <c r="H351" s="37">
        <v>487</v>
      </c>
    </row>
    <row r="352" spans="1:8" ht="15.75" x14ac:dyDescent="0.25">
      <c r="A352" s="245">
        <v>270</v>
      </c>
      <c r="B352" s="245"/>
      <c r="C352" s="249"/>
      <c r="D352" s="245"/>
      <c r="E352" s="38" t="s">
        <v>207</v>
      </c>
      <c r="F352" s="37">
        <v>7012.56</v>
      </c>
      <c r="G352" s="37">
        <f t="shared" si="1"/>
        <v>2.14</v>
      </c>
      <c r="H352" s="37">
        <v>10</v>
      </c>
    </row>
    <row r="353" spans="1:8" ht="15.75" customHeight="1" x14ac:dyDescent="0.25">
      <c r="A353" s="245">
        <f>A344+1</f>
        <v>5</v>
      </c>
      <c r="B353" s="245" t="s">
        <v>396</v>
      </c>
      <c r="C353" s="249">
        <v>745.9</v>
      </c>
      <c r="D353" s="245" t="s">
        <v>208</v>
      </c>
      <c r="E353" s="38" t="s">
        <v>216</v>
      </c>
      <c r="F353" s="37">
        <f>F354+F355</f>
        <v>410305.29</v>
      </c>
      <c r="G353" s="37">
        <f>G354+G355</f>
        <v>550.08000000000004</v>
      </c>
      <c r="H353" s="37">
        <f>H354+H355</f>
        <v>610</v>
      </c>
    </row>
    <row r="354" spans="1:8" ht="15.75" customHeight="1" x14ac:dyDescent="0.25">
      <c r="A354" s="245">
        <v>273</v>
      </c>
      <c r="B354" s="245"/>
      <c r="C354" s="249"/>
      <c r="D354" s="245"/>
      <c r="E354" s="38" t="s">
        <v>177</v>
      </c>
      <c r="F354" s="37">
        <v>401708.72</v>
      </c>
      <c r="G354" s="37">
        <f>F354/C353-0.01</f>
        <v>538.54999999999995</v>
      </c>
      <c r="H354" s="37">
        <v>597</v>
      </c>
    </row>
    <row r="355" spans="1:8" ht="15.75" x14ac:dyDescent="0.25">
      <c r="A355" s="245">
        <v>274</v>
      </c>
      <c r="B355" s="245"/>
      <c r="C355" s="249"/>
      <c r="D355" s="245"/>
      <c r="E355" s="38" t="s">
        <v>207</v>
      </c>
      <c r="F355" s="37">
        <f>F354*0.0214</f>
        <v>8596.57</v>
      </c>
      <c r="G355" s="37">
        <f>F355/C353</f>
        <v>11.53</v>
      </c>
      <c r="H355" s="37">
        <v>13</v>
      </c>
    </row>
    <row r="356" spans="1:8" ht="15.75" x14ac:dyDescent="0.25">
      <c r="A356" s="245">
        <f>A353+1</f>
        <v>6</v>
      </c>
      <c r="B356" s="245" t="s">
        <v>237</v>
      </c>
      <c r="C356" s="249">
        <v>4516.3999999999996</v>
      </c>
      <c r="D356" s="245" t="s">
        <v>206</v>
      </c>
      <c r="E356" s="38" t="s">
        <v>216</v>
      </c>
      <c r="F356" s="37">
        <f>F357+F358</f>
        <v>1288936.32</v>
      </c>
      <c r="G356" s="37">
        <f>G357+G358</f>
        <v>285.39</v>
      </c>
      <c r="H356" s="37">
        <f>H357+H358</f>
        <v>1667</v>
      </c>
    </row>
    <row r="357" spans="1:8" ht="15.75" x14ac:dyDescent="0.25">
      <c r="A357" s="245">
        <v>275</v>
      </c>
      <c r="B357" s="245"/>
      <c r="C357" s="249"/>
      <c r="D357" s="245"/>
      <c r="E357" s="38" t="s">
        <v>177</v>
      </c>
      <c r="F357" s="37">
        <v>1261931</v>
      </c>
      <c r="G357" s="37">
        <f>F357/C356</f>
        <v>279.41000000000003</v>
      </c>
      <c r="H357" s="37">
        <v>1632</v>
      </c>
    </row>
    <row r="358" spans="1:8" ht="15.75" x14ac:dyDescent="0.25">
      <c r="A358" s="245">
        <v>276</v>
      </c>
      <c r="B358" s="245"/>
      <c r="C358" s="249"/>
      <c r="D358" s="245"/>
      <c r="E358" s="38" t="s">
        <v>207</v>
      </c>
      <c r="F358" s="37">
        <v>27005.32</v>
      </c>
      <c r="G358" s="37">
        <f>F358/C356</f>
        <v>5.98</v>
      </c>
      <c r="H358" s="37">
        <v>35</v>
      </c>
    </row>
    <row r="359" spans="1:8" ht="15.75" x14ac:dyDescent="0.25">
      <c r="A359" s="245">
        <f>A356+1</f>
        <v>7</v>
      </c>
      <c r="B359" s="245" t="s">
        <v>492</v>
      </c>
      <c r="C359" s="249">
        <v>2678.3</v>
      </c>
      <c r="D359" s="245" t="s">
        <v>206</v>
      </c>
      <c r="E359" s="38" t="s">
        <v>216</v>
      </c>
      <c r="F359" s="37">
        <f>F360+F361</f>
        <v>151938.44</v>
      </c>
      <c r="G359" s="37">
        <f>G360+G361</f>
        <v>56.73</v>
      </c>
      <c r="H359" s="37">
        <f>H360+H361</f>
        <v>193</v>
      </c>
    </row>
    <row r="360" spans="1:8" ht="15.75" x14ac:dyDescent="0.25">
      <c r="A360" s="245"/>
      <c r="B360" s="245"/>
      <c r="C360" s="249"/>
      <c r="D360" s="245"/>
      <c r="E360" s="38" t="s">
        <v>175</v>
      </c>
      <c r="F360" s="37">
        <v>144018.44</v>
      </c>
      <c r="G360" s="37">
        <f>F360/C359</f>
        <v>53.77</v>
      </c>
      <c r="H360" s="37">
        <v>154</v>
      </c>
    </row>
    <row r="361" spans="1:8" ht="31.5" x14ac:dyDescent="0.25">
      <c r="A361" s="245"/>
      <c r="B361" s="245"/>
      <c r="C361" s="249"/>
      <c r="D361" s="245"/>
      <c r="E361" s="38" t="s">
        <v>176</v>
      </c>
      <c r="F361" s="37">
        <v>7920</v>
      </c>
      <c r="G361" s="37">
        <f>F361/C359</f>
        <v>2.96</v>
      </c>
      <c r="H361" s="37">
        <v>39</v>
      </c>
    </row>
    <row r="362" spans="1:8" ht="15.75" x14ac:dyDescent="0.25">
      <c r="A362" s="245">
        <v>8</v>
      </c>
      <c r="B362" s="245" t="s">
        <v>397</v>
      </c>
      <c r="C362" s="249">
        <v>3946.2</v>
      </c>
      <c r="D362" s="245" t="s">
        <v>206</v>
      </c>
      <c r="E362" s="38" t="s">
        <v>216</v>
      </c>
      <c r="F362" s="37">
        <f>F363+F364</f>
        <v>10260002.41</v>
      </c>
      <c r="G362" s="37">
        <f>G363+G364</f>
        <v>2599.9699999999998</v>
      </c>
      <c r="H362" s="37">
        <f>H363+H364</f>
        <v>3344</v>
      </c>
    </row>
    <row r="363" spans="1:8" ht="31.5" x14ac:dyDescent="0.25">
      <c r="A363" s="245">
        <v>291</v>
      </c>
      <c r="B363" s="245"/>
      <c r="C363" s="249"/>
      <c r="D363" s="245"/>
      <c r="E363" s="38" t="s">
        <v>42</v>
      </c>
      <c r="F363" s="37">
        <v>10045038.58</v>
      </c>
      <c r="G363" s="37">
        <f>F363/C362</f>
        <v>2545.5</v>
      </c>
      <c r="H363" s="37">
        <v>3274</v>
      </c>
    </row>
    <row r="364" spans="1:8" ht="15.75" x14ac:dyDescent="0.25">
      <c r="A364" s="245">
        <v>292</v>
      </c>
      <c r="B364" s="245"/>
      <c r="C364" s="249"/>
      <c r="D364" s="245"/>
      <c r="E364" s="38" t="s">
        <v>207</v>
      </c>
      <c r="F364" s="37">
        <v>214963.83</v>
      </c>
      <c r="G364" s="37">
        <f>F364/C362</f>
        <v>54.47</v>
      </c>
      <c r="H364" s="37">
        <v>70</v>
      </c>
    </row>
    <row r="365" spans="1:8" ht="15.75" x14ac:dyDescent="0.25">
      <c r="A365" s="245">
        <f>A362+1</f>
        <v>9</v>
      </c>
      <c r="B365" s="245" t="s">
        <v>493</v>
      </c>
      <c r="C365" s="249">
        <v>3768.5</v>
      </c>
      <c r="D365" s="168"/>
      <c r="E365" s="38" t="s">
        <v>216</v>
      </c>
      <c r="F365" s="37">
        <f>SUM(F366:F371)</f>
        <v>3503364.46</v>
      </c>
      <c r="G365" s="37">
        <f>SUM(G366:G371)</f>
        <v>929.64</v>
      </c>
      <c r="H365" s="37">
        <f>SUM(H366:H371)</f>
        <v>930.36</v>
      </c>
    </row>
    <row r="366" spans="1:8" ht="31.5" x14ac:dyDescent="0.25">
      <c r="A366" s="245"/>
      <c r="B366" s="245"/>
      <c r="C366" s="249"/>
      <c r="D366" s="245" t="s">
        <v>316</v>
      </c>
      <c r="E366" s="38" t="s">
        <v>176</v>
      </c>
      <c r="F366" s="37">
        <v>2500</v>
      </c>
      <c r="G366" s="37">
        <f>F366/C365</f>
        <v>0.66</v>
      </c>
      <c r="H366" s="37">
        <f>2500/C365</f>
        <v>0.66</v>
      </c>
    </row>
    <row r="367" spans="1:8" ht="15.75" x14ac:dyDescent="0.25">
      <c r="A367" s="245"/>
      <c r="B367" s="245"/>
      <c r="C367" s="249"/>
      <c r="D367" s="245"/>
      <c r="E367" s="38" t="s">
        <v>178</v>
      </c>
      <c r="F367" s="37">
        <v>1712534</v>
      </c>
      <c r="G367" s="37">
        <f>F367/C365+0.01</f>
        <v>454.44</v>
      </c>
      <c r="H367" s="37">
        <f>1713850/C365+0.01</f>
        <v>454.79</v>
      </c>
    </row>
    <row r="368" spans="1:8" ht="15.75" x14ac:dyDescent="0.25">
      <c r="A368" s="245"/>
      <c r="B368" s="245"/>
      <c r="C368" s="249"/>
      <c r="D368" s="245"/>
      <c r="E368" s="38" t="s">
        <v>207</v>
      </c>
      <c r="F368" s="37">
        <v>36648.230000000003</v>
      </c>
      <c r="G368" s="37">
        <f>F368/C365</f>
        <v>9.7200000000000006</v>
      </c>
      <c r="H368" s="37">
        <f>36676/C365</f>
        <v>9.73</v>
      </c>
    </row>
    <row r="369" spans="1:8" ht="31.5" x14ac:dyDescent="0.25">
      <c r="A369" s="245"/>
      <c r="B369" s="245"/>
      <c r="C369" s="249"/>
      <c r="D369" s="245" t="s">
        <v>319</v>
      </c>
      <c r="E369" s="38" t="s">
        <v>176</v>
      </c>
      <c r="F369" s="37">
        <v>2500</v>
      </c>
      <c r="G369" s="37">
        <f>F369/C365</f>
        <v>0.66</v>
      </c>
      <c r="H369" s="37">
        <f>2500/C365</f>
        <v>0.66</v>
      </c>
    </row>
    <row r="370" spans="1:8" ht="15.75" x14ac:dyDescent="0.25">
      <c r="A370" s="245"/>
      <c r="B370" s="245"/>
      <c r="C370" s="249"/>
      <c r="D370" s="245"/>
      <c r="E370" s="38" t="s">
        <v>178</v>
      </c>
      <c r="F370" s="37">
        <v>1712534</v>
      </c>
      <c r="G370" s="37">
        <f>F370/C365+0.01</f>
        <v>454.44</v>
      </c>
      <c r="H370" s="37">
        <f>1713850/C365+0.01</f>
        <v>454.79</v>
      </c>
    </row>
    <row r="371" spans="1:8" ht="15.75" x14ac:dyDescent="0.25">
      <c r="A371" s="245"/>
      <c r="B371" s="245"/>
      <c r="C371" s="249"/>
      <c r="D371" s="245"/>
      <c r="E371" s="38" t="s">
        <v>207</v>
      </c>
      <c r="F371" s="37">
        <v>36648.230000000003</v>
      </c>
      <c r="G371" s="37">
        <f>F371/C365</f>
        <v>9.7200000000000006</v>
      </c>
      <c r="H371" s="37">
        <f>36676/C365</f>
        <v>9.73</v>
      </c>
    </row>
    <row r="372" spans="1:8" ht="15.75" x14ac:dyDescent="0.25">
      <c r="A372" s="245">
        <f>A365+1</f>
        <v>10</v>
      </c>
      <c r="B372" s="245" t="s">
        <v>494</v>
      </c>
      <c r="C372" s="249">
        <v>9974.9</v>
      </c>
      <c r="D372" s="168"/>
      <c r="E372" s="38" t="s">
        <v>216</v>
      </c>
      <c r="F372" s="37">
        <f>SUM(F373:F387)</f>
        <v>8758411.1400000006</v>
      </c>
      <c r="G372" s="37">
        <f>SUM(G373:G387)</f>
        <v>878.05</v>
      </c>
      <c r="H372" s="37">
        <f>SUM(H373:H387)</f>
        <v>878.72</v>
      </c>
    </row>
    <row r="373" spans="1:8" ht="31.5" x14ac:dyDescent="0.25">
      <c r="A373" s="245"/>
      <c r="B373" s="245"/>
      <c r="C373" s="249"/>
      <c r="D373" s="245" t="s">
        <v>316</v>
      </c>
      <c r="E373" s="38" t="s">
        <v>176</v>
      </c>
      <c r="F373" s="37">
        <v>2500</v>
      </c>
      <c r="G373" s="37">
        <f>F373/C372</f>
        <v>0.25</v>
      </c>
      <c r="H373" s="37">
        <f>2500/C372</f>
        <v>0.25</v>
      </c>
    </row>
    <row r="374" spans="1:8" ht="15.75" x14ac:dyDescent="0.25">
      <c r="A374" s="245"/>
      <c r="B374" s="245"/>
      <c r="C374" s="249"/>
      <c r="D374" s="245"/>
      <c r="E374" s="38" t="s">
        <v>178</v>
      </c>
      <c r="F374" s="37">
        <v>1712534</v>
      </c>
      <c r="G374" s="37">
        <f>F374/C372+0.01</f>
        <v>171.69</v>
      </c>
      <c r="H374" s="37">
        <f>1713850/C372-0.01</f>
        <v>171.81</v>
      </c>
    </row>
    <row r="375" spans="1:8" ht="15.75" x14ac:dyDescent="0.25">
      <c r="A375" s="245"/>
      <c r="B375" s="245"/>
      <c r="C375" s="249"/>
      <c r="D375" s="245"/>
      <c r="E375" s="38" t="s">
        <v>207</v>
      </c>
      <c r="F375" s="37">
        <v>36648.230000000003</v>
      </c>
      <c r="G375" s="37">
        <f>F375/C372</f>
        <v>3.67</v>
      </c>
      <c r="H375" s="37">
        <f>36676/C372</f>
        <v>3.68</v>
      </c>
    </row>
    <row r="376" spans="1:8" ht="31.5" x14ac:dyDescent="0.25">
      <c r="A376" s="245"/>
      <c r="B376" s="245"/>
      <c r="C376" s="249"/>
      <c r="D376" s="245" t="s">
        <v>319</v>
      </c>
      <c r="E376" s="38" t="s">
        <v>176</v>
      </c>
      <c r="F376" s="37">
        <v>2500</v>
      </c>
      <c r="G376" s="37">
        <f>F376/C372</f>
        <v>0.25</v>
      </c>
      <c r="H376" s="37">
        <f>2500/C372</f>
        <v>0.25</v>
      </c>
    </row>
    <row r="377" spans="1:8" ht="15.75" x14ac:dyDescent="0.25">
      <c r="A377" s="245"/>
      <c r="B377" s="245"/>
      <c r="C377" s="249"/>
      <c r="D377" s="245"/>
      <c r="E377" s="38" t="s">
        <v>178</v>
      </c>
      <c r="F377" s="37">
        <v>1712534</v>
      </c>
      <c r="G377" s="37">
        <f>F377/C372+0.01</f>
        <v>171.69</v>
      </c>
      <c r="H377" s="37">
        <f>1713850/C372-0.01</f>
        <v>171.81</v>
      </c>
    </row>
    <row r="378" spans="1:8" ht="15.75" x14ac:dyDescent="0.25">
      <c r="A378" s="245"/>
      <c r="B378" s="245"/>
      <c r="C378" s="249"/>
      <c r="D378" s="245"/>
      <c r="E378" s="38" t="s">
        <v>207</v>
      </c>
      <c r="F378" s="37">
        <v>36648.230000000003</v>
      </c>
      <c r="G378" s="37">
        <f>F378/C372</f>
        <v>3.67</v>
      </c>
      <c r="H378" s="37">
        <f>36676/C372</f>
        <v>3.68</v>
      </c>
    </row>
    <row r="379" spans="1:8" ht="31.5" x14ac:dyDescent="0.25">
      <c r="A379" s="245"/>
      <c r="B379" s="245"/>
      <c r="C379" s="249"/>
      <c r="D379" s="245" t="s">
        <v>320</v>
      </c>
      <c r="E379" s="38" t="s">
        <v>176</v>
      </c>
      <c r="F379" s="37">
        <v>2500</v>
      </c>
      <c r="G379" s="37">
        <f>F379/C372</f>
        <v>0.25</v>
      </c>
      <c r="H379" s="37">
        <f>2500/C372</f>
        <v>0.25</v>
      </c>
    </row>
    <row r="380" spans="1:8" ht="15.75" x14ac:dyDescent="0.25">
      <c r="A380" s="245"/>
      <c r="B380" s="245"/>
      <c r="C380" s="249"/>
      <c r="D380" s="245"/>
      <c r="E380" s="38" t="s">
        <v>178</v>
      </c>
      <c r="F380" s="37">
        <v>1712534</v>
      </c>
      <c r="G380" s="37">
        <f>F380/C372+0.01</f>
        <v>171.69</v>
      </c>
      <c r="H380" s="37">
        <f>1713850/C372-0.01</f>
        <v>171.81</v>
      </c>
    </row>
    <row r="381" spans="1:8" ht="15.75" x14ac:dyDescent="0.25">
      <c r="A381" s="245"/>
      <c r="B381" s="245"/>
      <c r="C381" s="249"/>
      <c r="D381" s="245"/>
      <c r="E381" s="38" t="s">
        <v>207</v>
      </c>
      <c r="F381" s="37">
        <v>36648.230000000003</v>
      </c>
      <c r="G381" s="37">
        <f>F381/C372</f>
        <v>3.67</v>
      </c>
      <c r="H381" s="37">
        <f>36676/C372</f>
        <v>3.68</v>
      </c>
    </row>
    <row r="382" spans="1:8" ht="31.5" x14ac:dyDescent="0.25">
      <c r="A382" s="245"/>
      <c r="B382" s="245"/>
      <c r="C382" s="249"/>
      <c r="D382" s="245" t="s">
        <v>321</v>
      </c>
      <c r="E382" s="38" t="s">
        <v>176</v>
      </c>
      <c r="F382" s="37">
        <v>2500</v>
      </c>
      <c r="G382" s="37">
        <f>F382/C372</f>
        <v>0.25</v>
      </c>
      <c r="H382" s="37">
        <f>2500/C372</f>
        <v>0.25</v>
      </c>
    </row>
    <row r="383" spans="1:8" ht="15.75" x14ac:dyDescent="0.25">
      <c r="A383" s="245"/>
      <c r="B383" s="245"/>
      <c r="C383" s="249"/>
      <c r="D383" s="245"/>
      <c r="E383" s="38" t="s">
        <v>178</v>
      </c>
      <c r="F383" s="37">
        <v>1712534</v>
      </c>
      <c r="G383" s="37">
        <f>F383/C372+0.01</f>
        <v>171.69</v>
      </c>
      <c r="H383" s="37">
        <f>1713850/C372</f>
        <v>171.82</v>
      </c>
    </row>
    <row r="384" spans="1:8" ht="15.75" x14ac:dyDescent="0.25">
      <c r="A384" s="245"/>
      <c r="B384" s="245"/>
      <c r="C384" s="249"/>
      <c r="D384" s="245"/>
      <c r="E384" s="38" t="s">
        <v>207</v>
      </c>
      <c r="F384" s="37">
        <v>36648.230000000003</v>
      </c>
      <c r="G384" s="37">
        <f>F384/C372</f>
        <v>3.67</v>
      </c>
      <c r="H384" s="37">
        <f>36676/C372</f>
        <v>3.68</v>
      </c>
    </row>
    <row r="385" spans="1:8" ht="31.5" x14ac:dyDescent="0.25">
      <c r="A385" s="245"/>
      <c r="B385" s="245"/>
      <c r="C385" s="249"/>
      <c r="D385" s="245" t="s">
        <v>317</v>
      </c>
      <c r="E385" s="38" t="s">
        <v>176</v>
      </c>
      <c r="F385" s="37">
        <v>2500</v>
      </c>
      <c r="G385" s="37">
        <f>F385/C372</f>
        <v>0.25</v>
      </c>
      <c r="H385" s="37">
        <f>2500/C372</f>
        <v>0.25</v>
      </c>
    </row>
    <row r="386" spans="1:8" ht="15.75" x14ac:dyDescent="0.25">
      <c r="A386" s="245"/>
      <c r="B386" s="245"/>
      <c r="C386" s="249"/>
      <c r="D386" s="245"/>
      <c r="E386" s="38" t="s">
        <v>178</v>
      </c>
      <c r="F386" s="37">
        <v>1712534</v>
      </c>
      <c r="G386" s="37">
        <f>F386/C372+0.01</f>
        <v>171.69</v>
      </c>
      <c r="H386" s="37">
        <f>1713850/C372</f>
        <v>171.82</v>
      </c>
    </row>
    <row r="387" spans="1:8" ht="15.75" x14ac:dyDescent="0.25">
      <c r="A387" s="245"/>
      <c r="B387" s="245"/>
      <c r="C387" s="249"/>
      <c r="D387" s="245"/>
      <c r="E387" s="38" t="s">
        <v>207</v>
      </c>
      <c r="F387" s="37">
        <v>36648.22</v>
      </c>
      <c r="G387" s="37">
        <f>F387/C372</f>
        <v>3.67</v>
      </c>
      <c r="H387" s="37">
        <f>36676/C372</f>
        <v>3.68</v>
      </c>
    </row>
    <row r="388" spans="1:8" ht="15.75" customHeight="1" x14ac:dyDescent="0.25">
      <c r="A388" s="245">
        <f>A372+1</f>
        <v>11</v>
      </c>
      <c r="B388" s="254" t="s">
        <v>503</v>
      </c>
      <c r="C388" s="253">
        <v>740.1</v>
      </c>
      <c r="D388" s="168"/>
      <c r="E388" s="38" t="s">
        <v>216</v>
      </c>
      <c r="F388" s="37">
        <f>SUM(F389:F394)</f>
        <v>96213</v>
      </c>
      <c r="G388" s="37">
        <f>SUM(G389:G394)</f>
        <v>130</v>
      </c>
      <c r="H388" s="37">
        <f>SUM(H389:H394)</f>
        <v>130</v>
      </c>
    </row>
    <row r="389" spans="1:8" ht="15.75" x14ac:dyDescent="0.25">
      <c r="A389" s="245"/>
      <c r="B389" s="254"/>
      <c r="C389" s="253"/>
      <c r="D389" s="245" t="s">
        <v>212</v>
      </c>
      <c r="E389" s="38" t="s">
        <v>175</v>
      </c>
      <c r="F389" s="37">
        <f>H389*C388</f>
        <v>42925.8</v>
      </c>
      <c r="G389" s="37">
        <f t="shared" ref="G389:G394" si="2">F389/$C$388</f>
        <v>58</v>
      </c>
      <c r="H389" s="37">
        <v>58</v>
      </c>
    </row>
    <row r="390" spans="1:8" ht="31.5" x14ac:dyDescent="0.25">
      <c r="A390" s="245"/>
      <c r="B390" s="254"/>
      <c r="C390" s="253"/>
      <c r="D390" s="245"/>
      <c r="E390" s="38" t="s">
        <v>176</v>
      </c>
      <c r="F390" s="37">
        <f>H390*$C$388</f>
        <v>14061.9</v>
      </c>
      <c r="G390" s="37">
        <f t="shared" si="2"/>
        <v>19</v>
      </c>
      <c r="H390" s="37">
        <v>19</v>
      </c>
    </row>
    <row r="391" spans="1:8" ht="15.75" x14ac:dyDescent="0.25">
      <c r="A391" s="245"/>
      <c r="B391" s="254"/>
      <c r="C391" s="253"/>
      <c r="D391" s="245" t="s">
        <v>210</v>
      </c>
      <c r="E391" s="38" t="s">
        <v>175</v>
      </c>
      <c r="F391" s="37">
        <f>H391*$C$388</f>
        <v>15542.1</v>
      </c>
      <c r="G391" s="37">
        <f t="shared" si="2"/>
        <v>21</v>
      </c>
      <c r="H391" s="37">
        <v>21</v>
      </c>
    </row>
    <row r="392" spans="1:8" ht="31.5" customHeight="1" x14ac:dyDescent="0.25">
      <c r="A392" s="245"/>
      <c r="B392" s="254"/>
      <c r="C392" s="253"/>
      <c r="D392" s="245"/>
      <c r="E392" s="38" t="s">
        <v>176</v>
      </c>
      <c r="F392" s="37">
        <f>H392*$C$388</f>
        <v>5180.7</v>
      </c>
      <c r="G392" s="37">
        <f t="shared" si="2"/>
        <v>7</v>
      </c>
      <c r="H392" s="37">
        <v>7</v>
      </c>
    </row>
    <row r="393" spans="1:8" ht="15.75" x14ac:dyDescent="0.25">
      <c r="A393" s="245"/>
      <c r="B393" s="254"/>
      <c r="C393" s="253"/>
      <c r="D393" s="245" t="s">
        <v>213</v>
      </c>
      <c r="E393" s="38" t="s">
        <v>175</v>
      </c>
      <c r="F393" s="37">
        <f>H393*$C$388</f>
        <v>14061.9</v>
      </c>
      <c r="G393" s="37">
        <f t="shared" si="2"/>
        <v>19</v>
      </c>
      <c r="H393" s="37">
        <v>19</v>
      </c>
    </row>
    <row r="394" spans="1:8" ht="31.5" x14ac:dyDescent="0.25">
      <c r="A394" s="245"/>
      <c r="B394" s="254"/>
      <c r="C394" s="253"/>
      <c r="D394" s="245"/>
      <c r="E394" s="38" t="s">
        <v>176</v>
      </c>
      <c r="F394" s="37">
        <f>H394*$C$388</f>
        <v>4440.6000000000004</v>
      </c>
      <c r="G394" s="37">
        <f t="shared" si="2"/>
        <v>6</v>
      </c>
      <c r="H394" s="37">
        <v>6</v>
      </c>
    </row>
    <row r="395" spans="1:8" ht="15.75" customHeight="1" x14ac:dyDescent="0.25">
      <c r="A395" s="245">
        <f>A388+1</f>
        <v>12</v>
      </c>
      <c r="B395" s="245" t="s">
        <v>495</v>
      </c>
      <c r="C395" s="249">
        <v>3880.8</v>
      </c>
      <c r="D395" s="245" t="s">
        <v>316</v>
      </c>
      <c r="E395" s="38" t="s">
        <v>216</v>
      </c>
      <c r="F395" s="37">
        <f>SUM(F396:F398)</f>
        <v>1749858.68</v>
      </c>
      <c r="G395" s="37">
        <f>SUM(G396:G398)</f>
        <v>450.9</v>
      </c>
      <c r="H395" s="37">
        <f>SUM(H396:H398)</f>
        <v>451.72</v>
      </c>
    </row>
    <row r="396" spans="1:8" ht="31.5" x14ac:dyDescent="0.25">
      <c r="A396" s="245">
        <v>305</v>
      </c>
      <c r="B396" s="245"/>
      <c r="C396" s="249"/>
      <c r="D396" s="245"/>
      <c r="E396" s="38" t="s">
        <v>176</v>
      </c>
      <c r="F396" s="37">
        <v>2500</v>
      </c>
      <c r="G396" s="37">
        <f>F396/C395</f>
        <v>0.64</v>
      </c>
      <c r="H396" s="37">
        <f>2500/C395</f>
        <v>0.64</v>
      </c>
    </row>
    <row r="397" spans="1:8" ht="15.75" x14ac:dyDescent="0.25">
      <c r="A397" s="245">
        <v>306</v>
      </c>
      <c r="B397" s="245"/>
      <c r="C397" s="249"/>
      <c r="D397" s="245"/>
      <c r="E397" s="38" t="s">
        <v>178</v>
      </c>
      <c r="F397" s="37">
        <v>1710748.66</v>
      </c>
      <c r="G397" s="37">
        <f>F397/C395+0.01</f>
        <v>440.83</v>
      </c>
      <c r="H397" s="37">
        <f>1713850/C395+0.01</f>
        <v>441.63</v>
      </c>
    </row>
    <row r="398" spans="1:8" ht="15.75" x14ac:dyDescent="0.25">
      <c r="A398" s="245">
        <v>307</v>
      </c>
      <c r="B398" s="245"/>
      <c r="C398" s="249"/>
      <c r="D398" s="245"/>
      <c r="E398" s="38" t="s">
        <v>207</v>
      </c>
      <c r="F398" s="37">
        <v>36610.019999999997</v>
      </c>
      <c r="G398" s="37">
        <f>F398/C395</f>
        <v>9.43</v>
      </c>
      <c r="H398" s="37">
        <f>36676/C395</f>
        <v>9.4499999999999993</v>
      </c>
    </row>
    <row r="399" spans="1:8" ht="15.75" customHeight="1" x14ac:dyDescent="0.25">
      <c r="A399" s="245">
        <f>A395+1</f>
        <v>13</v>
      </c>
      <c r="B399" s="245" t="s">
        <v>496</v>
      </c>
      <c r="C399" s="249">
        <v>3919.65</v>
      </c>
      <c r="D399" s="245" t="s">
        <v>316</v>
      </c>
      <c r="E399" s="38" t="s">
        <v>216</v>
      </c>
      <c r="F399" s="37">
        <f>SUM(F400:F402)</f>
        <v>1749858.68</v>
      </c>
      <c r="G399" s="37">
        <f>SUM(G400:G402)</f>
        <v>446.43</v>
      </c>
      <c r="H399" s="37">
        <f>SUM(H400:H402)</f>
        <v>447.24</v>
      </c>
    </row>
    <row r="400" spans="1:8" ht="31.5" x14ac:dyDescent="0.25">
      <c r="A400" s="245">
        <v>305</v>
      </c>
      <c r="B400" s="245"/>
      <c r="C400" s="249"/>
      <c r="D400" s="245"/>
      <c r="E400" s="38" t="s">
        <v>176</v>
      </c>
      <c r="F400" s="37">
        <v>2500</v>
      </c>
      <c r="G400" s="37">
        <f>F400/C399</f>
        <v>0.64</v>
      </c>
      <c r="H400" s="37">
        <f>2500/C399</f>
        <v>0.64</v>
      </c>
    </row>
    <row r="401" spans="1:8" ht="15.75" x14ac:dyDescent="0.25">
      <c r="A401" s="245">
        <v>306</v>
      </c>
      <c r="B401" s="245"/>
      <c r="C401" s="249"/>
      <c r="D401" s="245"/>
      <c r="E401" s="38" t="s">
        <v>178</v>
      </c>
      <c r="F401" s="37">
        <v>1710748.66</v>
      </c>
      <c r="G401" s="37">
        <f>F401/C399</f>
        <v>436.45</v>
      </c>
      <c r="H401" s="37">
        <f>1713850/C399-0.01</f>
        <v>437.24</v>
      </c>
    </row>
    <row r="402" spans="1:8" ht="15.75" x14ac:dyDescent="0.25">
      <c r="A402" s="245">
        <v>307</v>
      </c>
      <c r="B402" s="245"/>
      <c r="C402" s="249"/>
      <c r="D402" s="245"/>
      <c r="E402" s="38" t="s">
        <v>207</v>
      </c>
      <c r="F402" s="37">
        <v>36610.019999999997</v>
      </c>
      <c r="G402" s="37">
        <f>F402/C399</f>
        <v>9.34</v>
      </c>
      <c r="H402" s="37">
        <f>36676/C399</f>
        <v>9.36</v>
      </c>
    </row>
    <row r="403" spans="1:8" ht="15.75" customHeight="1" x14ac:dyDescent="0.25">
      <c r="A403" s="245">
        <f>A399+1</f>
        <v>14</v>
      </c>
      <c r="B403" s="245" t="s">
        <v>238</v>
      </c>
      <c r="C403" s="249">
        <v>11489.7</v>
      </c>
      <c r="D403" s="245" t="s">
        <v>206</v>
      </c>
      <c r="E403" s="38" t="s">
        <v>216</v>
      </c>
      <c r="F403" s="37">
        <f>F404+F405</f>
        <v>7482165.6699999999</v>
      </c>
      <c r="G403" s="37">
        <f>G404+G405</f>
        <v>651.19000000000005</v>
      </c>
      <c r="H403" s="37">
        <f>H404+H405</f>
        <v>1667</v>
      </c>
    </row>
    <row r="404" spans="1:8" ht="15.75" x14ac:dyDescent="0.25">
      <c r="A404" s="245">
        <v>293</v>
      </c>
      <c r="B404" s="245"/>
      <c r="C404" s="249"/>
      <c r="D404" s="245"/>
      <c r="E404" s="38" t="s">
        <v>177</v>
      </c>
      <c r="F404" s="37">
        <v>7325402.0700000003</v>
      </c>
      <c r="G404" s="37">
        <f>F404/C403</f>
        <v>637.55999999999995</v>
      </c>
      <c r="H404" s="37">
        <v>1632</v>
      </c>
    </row>
    <row r="405" spans="1:8" ht="15.75" x14ac:dyDescent="0.25">
      <c r="A405" s="245">
        <v>294</v>
      </c>
      <c r="B405" s="245"/>
      <c r="C405" s="249"/>
      <c r="D405" s="245"/>
      <c r="E405" s="38" t="s">
        <v>207</v>
      </c>
      <c r="F405" s="37">
        <f>F404*0.0214</f>
        <v>156763.6</v>
      </c>
      <c r="G405" s="37">
        <f>F405/C403-0.01</f>
        <v>13.63</v>
      </c>
      <c r="H405" s="37">
        <v>35</v>
      </c>
    </row>
    <row r="406" spans="1:8" ht="15.75" x14ac:dyDescent="0.25">
      <c r="A406" s="245">
        <f>A403+1</f>
        <v>15</v>
      </c>
      <c r="B406" s="245" t="s">
        <v>497</v>
      </c>
      <c r="C406" s="249">
        <v>665.8</v>
      </c>
      <c r="D406" s="245" t="s">
        <v>206</v>
      </c>
      <c r="E406" s="38" t="s">
        <v>216</v>
      </c>
      <c r="F406" s="37">
        <f>F407+F408</f>
        <v>55406.48</v>
      </c>
      <c r="G406" s="37">
        <f>G407+G408</f>
        <v>83.22</v>
      </c>
      <c r="H406" s="37">
        <f>H407+H408</f>
        <v>259</v>
      </c>
    </row>
    <row r="407" spans="1:8" ht="15.75" x14ac:dyDescent="0.25">
      <c r="A407" s="245"/>
      <c r="B407" s="245"/>
      <c r="C407" s="249"/>
      <c r="D407" s="245"/>
      <c r="E407" s="38" t="s">
        <v>175</v>
      </c>
      <c r="F407" s="37">
        <v>41166.480000000003</v>
      </c>
      <c r="G407" s="37">
        <f>F407/C406</f>
        <v>61.83</v>
      </c>
      <c r="H407" s="37">
        <v>163</v>
      </c>
    </row>
    <row r="408" spans="1:8" ht="31.5" x14ac:dyDescent="0.25">
      <c r="A408" s="245"/>
      <c r="B408" s="245"/>
      <c r="C408" s="249"/>
      <c r="D408" s="245"/>
      <c r="E408" s="38" t="s">
        <v>176</v>
      </c>
      <c r="F408" s="37">
        <v>14240</v>
      </c>
      <c r="G408" s="37">
        <f>F408/C406</f>
        <v>21.39</v>
      </c>
      <c r="H408" s="37">
        <v>96</v>
      </c>
    </row>
    <row r="409" spans="1:8" ht="15.75" x14ac:dyDescent="0.25">
      <c r="A409" s="245">
        <f>A406+1</f>
        <v>16</v>
      </c>
      <c r="B409" s="245" t="s">
        <v>498</v>
      </c>
      <c r="C409" s="249">
        <v>681.6</v>
      </c>
      <c r="D409" s="245" t="s">
        <v>206</v>
      </c>
      <c r="E409" s="38" t="s">
        <v>216</v>
      </c>
      <c r="F409" s="37">
        <f>F410+F411</f>
        <v>55242.75</v>
      </c>
      <c r="G409" s="37">
        <f>G410+G411</f>
        <v>81.05</v>
      </c>
      <c r="H409" s="37">
        <f>H410+H411</f>
        <v>259</v>
      </c>
    </row>
    <row r="410" spans="1:8" ht="15.75" x14ac:dyDescent="0.25">
      <c r="A410" s="245"/>
      <c r="B410" s="245"/>
      <c r="C410" s="249"/>
      <c r="D410" s="245"/>
      <c r="E410" s="38" t="s">
        <v>175</v>
      </c>
      <c r="F410" s="37">
        <v>41002.75</v>
      </c>
      <c r="G410" s="37">
        <f>F410/C409</f>
        <v>60.16</v>
      </c>
      <c r="H410" s="37">
        <v>163</v>
      </c>
    </row>
    <row r="411" spans="1:8" ht="31.5" x14ac:dyDescent="0.25">
      <c r="A411" s="245"/>
      <c r="B411" s="245"/>
      <c r="C411" s="249"/>
      <c r="D411" s="245"/>
      <c r="E411" s="38" t="s">
        <v>176</v>
      </c>
      <c r="F411" s="37">
        <v>14240</v>
      </c>
      <c r="G411" s="37">
        <f>F411/C409</f>
        <v>20.89</v>
      </c>
      <c r="H411" s="37">
        <v>96</v>
      </c>
    </row>
    <row r="412" spans="1:8" ht="15.75" x14ac:dyDescent="0.25">
      <c r="A412" s="245">
        <f>A409+1</f>
        <v>17</v>
      </c>
      <c r="B412" s="245" t="s">
        <v>499</v>
      </c>
      <c r="C412" s="249">
        <v>579.1</v>
      </c>
      <c r="D412" s="245" t="s">
        <v>206</v>
      </c>
      <c r="E412" s="38" t="s">
        <v>216</v>
      </c>
      <c r="F412" s="37">
        <f>F413+F414</f>
        <v>54163.18</v>
      </c>
      <c r="G412" s="37">
        <f>G413+G414</f>
        <v>93.53</v>
      </c>
      <c r="H412" s="37">
        <f>H413+H414</f>
        <v>250</v>
      </c>
    </row>
    <row r="413" spans="1:8" ht="15.75" x14ac:dyDescent="0.25">
      <c r="A413" s="245"/>
      <c r="B413" s="245"/>
      <c r="C413" s="249"/>
      <c r="D413" s="245"/>
      <c r="E413" s="38" t="s">
        <v>175</v>
      </c>
      <c r="F413" s="37">
        <v>39923.18</v>
      </c>
      <c r="G413" s="37">
        <f>F413/C412</f>
        <v>68.94</v>
      </c>
      <c r="H413" s="37">
        <v>154</v>
      </c>
    </row>
    <row r="414" spans="1:8" ht="31.5" x14ac:dyDescent="0.25">
      <c r="A414" s="245"/>
      <c r="B414" s="245"/>
      <c r="C414" s="249"/>
      <c r="D414" s="245"/>
      <c r="E414" s="38" t="s">
        <v>176</v>
      </c>
      <c r="F414" s="37">
        <v>14240</v>
      </c>
      <c r="G414" s="37">
        <f>F414/C412</f>
        <v>24.59</v>
      </c>
      <c r="H414" s="37">
        <v>96</v>
      </c>
    </row>
    <row r="415" spans="1:8" ht="15.75" x14ac:dyDescent="0.25">
      <c r="A415" s="245">
        <v>18</v>
      </c>
      <c r="B415" s="245" t="s">
        <v>398</v>
      </c>
      <c r="C415" s="249">
        <v>708.8</v>
      </c>
      <c r="D415" s="245" t="s">
        <v>214</v>
      </c>
      <c r="E415" s="38" t="s">
        <v>216</v>
      </c>
      <c r="F415" s="37">
        <f>SUM(F416:F419)</f>
        <v>3838454.37</v>
      </c>
      <c r="G415" s="37">
        <f>SUM(G416:G419)</f>
        <v>5415.43</v>
      </c>
      <c r="H415" s="37">
        <f>SUM(H416:H419)</f>
        <v>7704</v>
      </c>
    </row>
    <row r="416" spans="1:8" ht="15.75" x14ac:dyDescent="0.25">
      <c r="A416" s="245">
        <v>297</v>
      </c>
      <c r="B416" s="245"/>
      <c r="C416" s="249"/>
      <c r="D416" s="245"/>
      <c r="E416" s="38" t="s">
        <v>177</v>
      </c>
      <c r="F416" s="37">
        <v>2608397.08</v>
      </c>
      <c r="G416" s="37">
        <f>F416/C415</f>
        <v>3680.02</v>
      </c>
      <c r="H416" s="37">
        <v>5248</v>
      </c>
    </row>
    <row r="417" spans="1:8" ht="15.75" x14ac:dyDescent="0.25">
      <c r="A417" s="245">
        <v>298</v>
      </c>
      <c r="B417" s="245"/>
      <c r="C417" s="249"/>
      <c r="D417" s="245"/>
      <c r="E417" s="38" t="s">
        <v>207</v>
      </c>
      <c r="F417" s="37">
        <f>F416*0.0214</f>
        <v>55819.7</v>
      </c>
      <c r="G417" s="37">
        <f>F417/C415</f>
        <v>78.75</v>
      </c>
      <c r="H417" s="37">
        <v>112</v>
      </c>
    </row>
    <row r="418" spans="1:8" ht="15.75" x14ac:dyDescent="0.25">
      <c r="A418" s="245">
        <v>301</v>
      </c>
      <c r="B418" s="245"/>
      <c r="C418" s="249"/>
      <c r="D418" s="245"/>
      <c r="E418" s="38" t="s">
        <v>399</v>
      </c>
      <c r="F418" s="37">
        <v>1149635.3899999999</v>
      </c>
      <c r="G418" s="37">
        <f>F418/C415</f>
        <v>1621.95</v>
      </c>
      <c r="H418" s="37">
        <v>2295</v>
      </c>
    </row>
    <row r="419" spans="1:8" ht="15.75" x14ac:dyDescent="0.25">
      <c r="A419" s="245">
        <v>302</v>
      </c>
      <c r="B419" s="245"/>
      <c r="C419" s="249"/>
      <c r="D419" s="245"/>
      <c r="E419" s="38" t="s">
        <v>207</v>
      </c>
      <c r="F419" s="37">
        <f>F418*0.0214</f>
        <v>24602.2</v>
      </c>
      <c r="G419" s="37">
        <f>F419/C415</f>
        <v>34.71</v>
      </c>
      <c r="H419" s="37">
        <v>49</v>
      </c>
    </row>
    <row r="420" spans="1:8" ht="15.75" customHeight="1" x14ac:dyDescent="0.25">
      <c r="A420" s="245">
        <v>19</v>
      </c>
      <c r="B420" s="245" t="s">
        <v>500</v>
      </c>
      <c r="C420" s="249">
        <v>3951.46</v>
      </c>
      <c r="D420" s="245" t="s">
        <v>316</v>
      </c>
      <c r="E420" s="38" t="s">
        <v>216</v>
      </c>
      <c r="F420" s="37">
        <f>SUM(F421:F423)</f>
        <v>1749858.68</v>
      </c>
      <c r="G420" s="37">
        <f>SUM(G421:G423)</f>
        <v>442.84</v>
      </c>
      <c r="H420" s="37">
        <f>SUM(H421:H423)</f>
        <v>443.64</v>
      </c>
    </row>
    <row r="421" spans="1:8" ht="31.5" x14ac:dyDescent="0.25">
      <c r="A421" s="245">
        <v>305</v>
      </c>
      <c r="B421" s="245"/>
      <c r="C421" s="249"/>
      <c r="D421" s="245"/>
      <c r="E421" s="38" t="s">
        <v>176</v>
      </c>
      <c r="F421" s="37">
        <v>2500</v>
      </c>
      <c r="G421" s="37">
        <f>F421/C420</f>
        <v>0.63</v>
      </c>
      <c r="H421" s="37">
        <f>2500/C420</f>
        <v>0.63</v>
      </c>
    </row>
    <row r="422" spans="1:8" ht="15.75" x14ac:dyDescent="0.25">
      <c r="A422" s="245">
        <v>306</v>
      </c>
      <c r="B422" s="245"/>
      <c r="C422" s="249"/>
      <c r="D422" s="245"/>
      <c r="E422" s="38" t="s">
        <v>178</v>
      </c>
      <c r="F422" s="37">
        <v>1710748.66</v>
      </c>
      <c r="G422" s="37">
        <f>F422/C420+0.01</f>
        <v>432.95</v>
      </c>
      <c r="H422" s="37">
        <f>1713850/C420</f>
        <v>433.73</v>
      </c>
    </row>
    <row r="423" spans="1:8" ht="15.75" x14ac:dyDescent="0.25">
      <c r="A423" s="245">
        <v>307</v>
      </c>
      <c r="B423" s="245"/>
      <c r="C423" s="249"/>
      <c r="D423" s="245"/>
      <c r="E423" s="38" t="s">
        <v>207</v>
      </c>
      <c r="F423" s="37">
        <v>36610.019999999997</v>
      </c>
      <c r="G423" s="37">
        <f>F423/C420</f>
        <v>9.26</v>
      </c>
      <c r="H423" s="37">
        <f>36676/C420</f>
        <v>9.2799999999999994</v>
      </c>
    </row>
    <row r="424" spans="1:8" ht="15.75" customHeight="1" x14ac:dyDescent="0.25">
      <c r="A424" s="245">
        <v>20</v>
      </c>
      <c r="B424" s="245" t="s">
        <v>239</v>
      </c>
      <c r="C424" s="249">
        <v>16283.9</v>
      </c>
      <c r="D424" s="245" t="s">
        <v>206</v>
      </c>
      <c r="E424" s="38" t="s">
        <v>216</v>
      </c>
      <c r="F424" s="37">
        <f>F425+F426</f>
        <v>10214000</v>
      </c>
      <c r="G424" s="37">
        <f>G425+G426</f>
        <v>627.25</v>
      </c>
      <c r="H424" s="37">
        <f>H425+H426</f>
        <v>1667</v>
      </c>
    </row>
    <row r="425" spans="1:8" ht="15.75" x14ac:dyDescent="0.25">
      <c r="A425" s="245">
        <v>303</v>
      </c>
      <c r="B425" s="245"/>
      <c r="C425" s="249"/>
      <c r="D425" s="245"/>
      <c r="E425" s="38" t="s">
        <v>177</v>
      </c>
      <c r="F425" s="37">
        <v>10000000</v>
      </c>
      <c r="G425" s="37">
        <f>F425/C424+0.01</f>
        <v>614.11</v>
      </c>
      <c r="H425" s="37">
        <v>1632</v>
      </c>
    </row>
    <row r="426" spans="1:8" ht="15.75" x14ac:dyDescent="0.25">
      <c r="A426" s="245">
        <v>304</v>
      </c>
      <c r="B426" s="245"/>
      <c r="C426" s="249"/>
      <c r="D426" s="245"/>
      <c r="E426" s="38" t="s">
        <v>207</v>
      </c>
      <c r="F426" s="37">
        <v>214000</v>
      </c>
      <c r="G426" s="37">
        <f>F426/C424</f>
        <v>13.14</v>
      </c>
      <c r="H426" s="37">
        <v>35</v>
      </c>
    </row>
    <row r="427" spans="1:8" ht="15.75" customHeight="1" x14ac:dyDescent="0.25">
      <c r="A427" s="245">
        <v>21</v>
      </c>
      <c r="B427" s="245" t="s">
        <v>501</v>
      </c>
      <c r="C427" s="249">
        <v>3957.62</v>
      </c>
      <c r="D427" s="245" t="s">
        <v>316</v>
      </c>
      <c r="E427" s="38" t="s">
        <v>216</v>
      </c>
      <c r="F427" s="37">
        <f>SUM(F428:F430)</f>
        <v>1749858.68</v>
      </c>
      <c r="G427" s="37">
        <f>SUM(G428:G430)</f>
        <v>442.15</v>
      </c>
      <c r="H427" s="37">
        <f>SUM(H428:H430)</f>
        <v>442.95</v>
      </c>
    </row>
    <row r="428" spans="1:8" ht="31.5" x14ac:dyDescent="0.25">
      <c r="A428" s="245">
        <v>305</v>
      </c>
      <c r="B428" s="245"/>
      <c r="C428" s="249"/>
      <c r="D428" s="245"/>
      <c r="E428" s="38" t="s">
        <v>176</v>
      </c>
      <c r="F428" s="37">
        <v>2500</v>
      </c>
      <c r="G428" s="37">
        <f>F428/C427</f>
        <v>0.63</v>
      </c>
      <c r="H428" s="37">
        <f>2500/C427</f>
        <v>0.63</v>
      </c>
    </row>
    <row r="429" spans="1:8" ht="15.75" x14ac:dyDescent="0.25">
      <c r="A429" s="245">
        <v>306</v>
      </c>
      <c r="B429" s="245"/>
      <c r="C429" s="249"/>
      <c r="D429" s="245"/>
      <c r="E429" s="38" t="s">
        <v>178</v>
      </c>
      <c r="F429" s="37">
        <v>1710748.66</v>
      </c>
      <c r="G429" s="37">
        <f>F429/C427</f>
        <v>432.27</v>
      </c>
      <c r="H429" s="37">
        <f>1713850/C427</f>
        <v>433.05</v>
      </c>
    </row>
    <row r="430" spans="1:8" ht="15.75" x14ac:dyDescent="0.25">
      <c r="A430" s="245">
        <v>307</v>
      </c>
      <c r="B430" s="245"/>
      <c r="C430" s="249"/>
      <c r="D430" s="245"/>
      <c r="E430" s="38" t="s">
        <v>207</v>
      </c>
      <c r="F430" s="37">
        <v>36610.019999999997</v>
      </c>
      <c r="G430" s="37">
        <f>F430/C427</f>
        <v>9.25</v>
      </c>
      <c r="H430" s="37">
        <f>36676/C427</f>
        <v>9.27</v>
      </c>
    </row>
    <row r="431" spans="1:8" ht="15.75" customHeight="1" x14ac:dyDescent="0.25">
      <c r="A431" s="189" t="s">
        <v>22</v>
      </c>
      <c r="B431" s="45"/>
      <c r="C431" s="37">
        <f>C432+C435+C438+C445+C448+C455+C460+C463+C466+C469+C472+C477+C482+C485+C488+C491+C494+C497+C500+C507+C514+C517+C520+C523+C526+C529+C532+C537+C540+C543+C548+C551+C556+C560+C563+C568+C571+C580+C585+C588+C593+C596+C599+C609+C614+C619+C622+C625+C630+C633+C636+C647+C665+C668+C671+C674+C677+C680+C687+C690+C701+C710+C719+C722+C735+C738+C741+C750+C761+C776+C781+C784+C787+C790+C795+C804+C807+C810+C829+C834+C837+C840+C845+C854+C859+C862+C865+C868+C878+C881+C884+C887+C894+C897+C900+C903+C914+C917+C922+C925+C928+C931+C934+C950+C969+C972+C977+C982+C987+C992+C1001+C1004+C1009+C1014+C1019+C1024+C1027+C1032+C1035+C1046+C1049+C1056+C1063+C1066+C1069+C1072+C1081+C1084+C1087+C1096+C1099+C1104+C1108+C1117+C1120+C1123+C1126+C1129+C1132+C1135+C1138+C1141+C1145+C1148+C1155+C1160+C1163+C1167+C1171+C1173</f>
        <v>575715.12</v>
      </c>
      <c r="D431" s="186"/>
      <c r="E431" s="38"/>
      <c r="F431" s="37">
        <f>F432+F435+F438+F445+F448+F455+F460+F463+F466+F469+F472+F477+F482+F485+F488+F491+F494+F497+F500+F507+F514+F517+F520+F523+F526+F529+F532+F537+F540+F543+F548+F551+F556+F560+F563+F568+F571+F580+F585+F588+F593+F596+F599+F609+F614+F619+F622+F625+F630+F633+F636+F647+F665+F668+F671+F674+F677+F680+F687+F690+F701+F710+F719+F722+F735+F738+F741+F750+F761+F776+F781+F784+F787+F790+F795+F804+F807+F810+F829+F834+F837+F840+F845+F854+F859+F862+F865+F868+F878+F881+F884+F887+F894+F897+F900+F903+F914+F917+F922+F925+F928+F931+F934+F950+F969+F972+F977+F982+F987+F992+F1001+F1004+F1009+F1014+F1019+F1024+F1027+F1032+F1035+F1046+F1049+F1056+F1063+F1066+F1069+F1072+F1081+F1084+F1087+F1096+F1099+F1104+F1108+F1117+F1120+F1123+F1126+F1129+F1132+F1135+F1138+F1141+F1145+F1148+F1155+F1160+F1163+F1167+F1171+F1173</f>
        <v>525973801.75999999</v>
      </c>
      <c r="G431" s="37"/>
      <c r="H431" s="37"/>
    </row>
    <row r="432" spans="1:8" ht="15.75" customHeight="1" x14ac:dyDescent="0.25">
      <c r="A432" s="245">
        <v>1</v>
      </c>
      <c r="B432" s="245" t="s">
        <v>649</v>
      </c>
      <c r="C432" s="249">
        <v>898.43</v>
      </c>
      <c r="D432" s="245" t="s">
        <v>206</v>
      </c>
      <c r="E432" s="38" t="s">
        <v>216</v>
      </c>
      <c r="F432" s="37">
        <f>SUM(F433:F434)</f>
        <v>2557815.0099999998</v>
      </c>
      <c r="G432" s="37">
        <f>SUM(G433:G434)</f>
        <v>2846.98</v>
      </c>
      <c r="H432" s="37">
        <f>SUM(H433:H434)</f>
        <v>3449</v>
      </c>
    </row>
    <row r="433" spans="1:8" ht="31.5" customHeight="1" x14ac:dyDescent="0.25">
      <c r="A433" s="245">
        <v>386</v>
      </c>
      <c r="B433" s="245"/>
      <c r="C433" s="249"/>
      <c r="D433" s="245"/>
      <c r="E433" s="38" t="s">
        <v>42</v>
      </c>
      <c r="F433" s="37">
        <v>2504224.6</v>
      </c>
      <c r="G433" s="37">
        <f>F433/C432</f>
        <v>2787.33</v>
      </c>
      <c r="H433" s="37">
        <v>3377</v>
      </c>
    </row>
    <row r="434" spans="1:8" ht="15.75" customHeight="1" x14ac:dyDescent="0.25">
      <c r="A434" s="245">
        <v>387</v>
      </c>
      <c r="B434" s="245"/>
      <c r="C434" s="249"/>
      <c r="D434" s="245"/>
      <c r="E434" s="38" t="s">
        <v>207</v>
      </c>
      <c r="F434" s="37">
        <f>F433*0.0214</f>
        <v>53590.41</v>
      </c>
      <c r="G434" s="37">
        <f>F434/C432</f>
        <v>59.65</v>
      </c>
      <c r="H434" s="37">
        <v>72</v>
      </c>
    </row>
    <row r="435" spans="1:8" ht="15.75" x14ac:dyDescent="0.25">
      <c r="A435" s="245">
        <f>A432+1</f>
        <v>2</v>
      </c>
      <c r="B435" s="245" t="s">
        <v>240</v>
      </c>
      <c r="C435" s="249">
        <v>2798.6</v>
      </c>
      <c r="D435" s="245" t="s">
        <v>316</v>
      </c>
      <c r="E435" s="38" t="s">
        <v>216</v>
      </c>
      <c r="F435" s="37">
        <f>SUM(F436:F437)</f>
        <v>1745316.98</v>
      </c>
      <c r="G435" s="37">
        <f>SUM(G436:G437)</f>
        <v>623.64</v>
      </c>
      <c r="H435" s="37">
        <f>SUM(H436:H437)</f>
        <v>623.66999999999996</v>
      </c>
    </row>
    <row r="436" spans="1:8" ht="15.75" customHeight="1" x14ac:dyDescent="0.25">
      <c r="A436" s="245">
        <v>309</v>
      </c>
      <c r="B436" s="245"/>
      <c r="C436" s="249"/>
      <c r="D436" s="245"/>
      <c r="E436" s="38" t="s">
        <v>178</v>
      </c>
      <c r="F436" s="37">
        <v>1708749.74</v>
      </c>
      <c r="G436" s="37">
        <f>F436/C435</f>
        <v>610.57000000000005</v>
      </c>
      <c r="H436" s="37">
        <f>1708823/C435</f>
        <v>610.6</v>
      </c>
    </row>
    <row r="437" spans="1:8" ht="15.75" customHeight="1" x14ac:dyDescent="0.25">
      <c r="A437" s="245">
        <v>310</v>
      </c>
      <c r="B437" s="245"/>
      <c r="C437" s="249"/>
      <c r="D437" s="245"/>
      <c r="E437" s="38" t="s">
        <v>207</v>
      </c>
      <c r="F437" s="37">
        <f>F436*0.0214</f>
        <v>36567.24</v>
      </c>
      <c r="G437" s="37">
        <f>F437/C435</f>
        <v>13.07</v>
      </c>
      <c r="H437" s="37">
        <f>36569/C435</f>
        <v>13.07</v>
      </c>
    </row>
    <row r="438" spans="1:8" ht="15.75" customHeight="1" x14ac:dyDescent="0.25">
      <c r="A438" s="245">
        <f>A435+1</f>
        <v>3</v>
      </c>
      <c r="B438" s="245" t="s">
        <v>650</v>
      </c>
      <c r="C438" s="249">
        <v>2962.5</v>
      </c>
      <c r="D438" s="186"/>
      <c r="E438" s="38" t="s">
        <v>216</v>
      </c>
      <c r="F438" s="37">
        <f>F439+F440+F441+F442+F443+F444</f>
        <v>343650</v>
      </c>
      <c r="G438" s="37">
        <f>G439+G440+G441+G442+G443+G444</f>
        <v>116</v>
      </c>
      <c r="H438" s="37">
        <f>H439+H440+H441+H442+H443+H444</f>
        <v>116</v>
      </c>
    </row>
    <row r="439" spans="1:8" ht="15.75" customHeight="1" x14ac:dyDescent="0.25">
      <c r="A439" s="245">
        <v>882</v>
      </c>
      <c r="B439" s="245"/>
      <c r="C439" s="249"/>
      <c r="D439" s="245" t="s">
        <v>212</v>
      </c>
      <c r="E439" s="38" t="s">
        <v>175</v>
      </c>
      <c r="F439" s="37">
        <f>C438*H439</f>
        <v>165900</v>
      </c>
      <c r="G439" s="37">
        <f>F439/C438</f>
        <v>56</v>
      </c>
      <c r="H439" s="37">
        <v>56</v>
      </c>
    </row>
    <row r="440" spans="1:8" ht="31.5" customHeight="1" x14ac:dyDescent="0.25">
      <c r="A440" s="245">
        <v>883</v>
      </c>
      <c r="B440" s="245"/>
      <c r="C440" s="249"/>
      <c r="D440" s="245"/>
      <c r="E440" s="38" t="s">
        <v>176</v>
      </c>
      <c r="F440" s="37">
        <f>C438*H440</f>
        <v>53325</v>
      </c>
      <c r="G440" s="37">
        <f>F440/C438</f>
        <v>18</v>
      </c>
      <c r="H440" s="37">
        <v>18</v>
      </c>
    </row>
    <row r="441" spans="1:8" ht="15.75" customHeight="1" x14ac:dyDescent="0.25">
      <c r="A441" s="245">
        <v>884</v>
      </c>
      <c r="B441" s="245"/>
      <c r="C441" s="249"/>
      <c r="D441" s="245" t="s">
        <v>210</v>
      </c>
      <c r="E441" s="38" t="s">
        <v>175</v>
      </c>
      <c r="F441" s="37">
        <f>C438*H441</f>
        <v>56287.5</v>
      </c>
      <c r="G441" s="37">
        <f>F441/C438</f>
        <v>19</v>
      </c>
      <c r="H441" s="37">
        <v>19</v>
      </c>
    </row>
    <row r="442" spans="1:8" ht="31.5" customHeight="1" x14ac:dyDescent="0.25">
      <c r="A442" s="245">
        <v>885</v>
      </c>
      <c r="B442" s="245"/>
      <c r="C442" s="249"/>
      <c r="D442" s="245"/>
      <c r="E442" s="38" t="s">
        <v>176</v>
      </c>
      <c r="F442" s="37">
        <f>C438*H442</f>
        <v>17775</v>
      </c>
      <c r="G442" s="37">
        <f>F442/C438</f>
        <v>6</v>
      </c>
      <c r="H442" s="37">
        <v>6</v>
      </c>
    </row>
    <row r="443" spans="1:8" ht="15.75" customHeight="1" x14ac:dyDescent="0.25">
      <c r="A443" s="245">
        <v>886</v>
      </c>
      <c r="B443" s="245"/>
      <c r="C443" s="249"/>
      <c r="D443" s="245" t="s">
        <v>211</v>
      </c>
      <c r="E443" s="38" t="s">
        <v>175</v>
      </c>
      <c r="F443" s="37">
        <f>C438*H443</f>
        <v>38512.5</v>
      </c>
      <c r="G443" s="37">
        <f>F443/C438</f>
        <v>13</v>
      </c>
      <c r="H443" s="37">
        <v>13</v>
      </c>
    </row>
    <row r="444" spans="1:8" ht="31.5" customHeight="1" x14ac:dyDescent="0.25">
      <c r="A444" s="245">
        <v>887</v>
      </c>
      <c r="B444" s="245"/>
      <c r="C444" s="249"/>
      <c r="D444" s="245"/>
      <c r="E444" s="38" t="s">
        <v>176</v>
      </c>
      <c r="F444" s="37">
        <f>C438*H444</f>
        <v>11850</v>
      </c>
      <c r="G444" s="37">
        <f>F444/C438</f>
        <v>4</v>
      </c>
      <c r="H444" s="37">
        <v>4</v>
      </c>
    </row>
    <row r="445" spans="1:8" ht="15.75" x14ac:dyDescent="0.25">
      <c r="A445" s="245">
        <f>A438+1</f>
        <v>4</v>
      </c>
      <c r="B445" s="245" t="s">
        <v>651</v>
      </c>
      <c r="C445" s="253">
        <v>3374.5</v>
      </c>
      <c r="D445" s="245" t="s">
        <v>206</v>
      </c>
      <c r="E445" s="38" t="s">
        <v>216</v>
      </c>
      <c r="F445" s="37">
        <f>F446+F447</f>
        <v>140808.95999999999</v>
      </c>
      <c r="G445" s="37">
        <f>G446+G447</f>
        <v>41.73</v>
      </c>
      <c r="H445" s="37">
        <f>H446+H447</f>
        <v>187</v>
      </c>
    </row>
    <row r="446" spans="1:8" ht="15.75" customHeight="1" x14ac:dyDescent="0.25">
      <c r="A446" s="245">
        <v>75</v>
      </c>
      <c r="B446" s="245"/>
      <c r="C446" s="253"/>
      <c r="D446" s="245"/>
      <c r="E446" s="38" t="s">
        <v>175</v>
      </c>
      <c r="F446" s="37">
        <v>130408.96000000001</v>
      </c>
      <c r="G446" s="37">
        <f>F446/C445</f>
        <v>38.65</v>
      </c>
      <c r="H446" s="37">
        <v>151</v>
      </c>
    </row>
    <row r="447" spans="1:8" ht="31.5" customHeight="1" x14ac:dyDescent="0.25">
      <c r="A447" s="245">
        <v>76</v>
      </c>
      <c r="B447" s="245"/>
      <c r="C447" s="253"/>
      <c r="D447" s="245"/>
      <c r="E447" s="38" t="s">
        <v>176</v>
      </c>
      <c r="F447" s="37">
        <v>10400</v>
      </c>
      <c r="G447" s="37">
        <f>F447/C445</f>
        <v>3.08</v>
      </c>
      <c r="H447" s="37">
        <v>36</v>
      </c>
    </row>
    <row r="448" spans="1:8" ht="15.75" x14ac:dyDescent="0.25">
      <c r="A448" s="245">
        <f>A445+1</f>
        <v>5</v>
      </c>
      <c r="B448" s="245" t="s">
        <v>652</v>
      </c>
      <c r="C448" s="249">
        <v>3339.5</v>
      </c>
      <c r="D448" s="186"/>
      <c r="E448" s="38" t="s">
        <v>216</v>
      </c>
      <c r="F448" s="37">
        <f>F449+F450+F451+F452+F453+F454</f>
        <v>387382</v>
      </c>
      <c r="G448" s="37">
        <f>G449+G450+G451+G452+G453+G454</f>
        <v>116</v>
      </c>
      <c r="H448" s="37">
        <f>H449+H450+H451+H452+H453+H454</f>
        <v>116</v>
      </c>
    </row>
    <row r="449" spans="1:8" ht="15.75" customHeight="1" x14ac:dyDescent="0.25">
      <c r="A449" s="245">
        <v>882</v>
      </c>
      <c r="B449" s="245"/>
      <c r="C449" s="249"/>
      <c r="D449" s="245" t="s">
        <v>212</v>
      </c>
      <c r="E449" s="38" t="s">
        <v>175</v>
      </c>
      <c r="F449" s="37">
        <f>C448*H449</f>
        <v>187012</v>
      </c>
      <c r="G449" s="37">
        <f>F449/C448</f>
        <v>56</v>
      </c>
      <c r="H449" s="37">
        <v>56</v>
      </c>
    </row>
    <row r="450" spans="1:8" ht="31.5" customHeight="1" x14ac:dyDescent="0.25">
      <c r="A450" s="245">
        <v>883</v>
      </c>
      <c r="B450" s="245"/>
      <c r="C450" s="249"/>
      <c r="D450" s="245"/>
      <c r="E450" s="38" t="s">
        <v>176</v>
      </c>
      <c r="F450" s="37">
        <f>C448*H450</f>
        <v>60111</v>
      </c>
      <c r="G450" s="37">
        <f>F450/C448</f>
        <v>18</v>
      </c>
      <c r="H450" s="37">
        <v>18</v>
      </c>
    </row>
    <row r="451" spans="1:8" ht="15.75" customHeight="1" x14ac:dyDescent="0.25">
      <c r="A451" s="245">
        <v>884</v>
      </c>
      <c r="B451" s="245"/>
      <c r="C451" s="249"/>
      <c r="D451" s="245" t="s">
        <v>210</v>
      </c>
      <c r="E451" s="38" t="s">
        <v>175</v>
      </c>
      <c r="F451" s="37">
        <f>C448*H451</f>
        <v>63450.5</v>
      </c>
      <c r="G451" s="37">
        <f>F451/C448</f>
        <v>19</v>
      </c>
      <c r="H451" s="37">
        <v>19</v>
      </c>
    </row>
    <row r="452" spans="1:8" ht="31.5" customHeight="1" x14ac:dyDescent="0.25">
      <c r="A452" s="245">
        <v>885</v>
      </c>
      <c r="B452" s="245"/>
      <c r="C452" s="249"/>
      <c r="D452" s="245"/>
      <c r="E452" s="38" t="s">
        <v>176</v>
      </c>
      <c r="F452" s="37">
        <f>C448*H452</f>
        <v>20037</v>
      </c>
      <c r="G452" s="37">
        <f>F452/C448</f>
        <v>6</v>
      </c>
      <c r="H452" s="37">
        <v>6</v>
      </c>
    </row>
    <row r="453" spans="1:8" ht="15.75" customHeight="1" x14ac:dyDescent="0.25">
      <c r="A453" s="245">
        <v>886</v>
      </c>
      <c r="B453" s="245"/>
      <c r="C453" s="249"/>
      <c r="D453" s="245" t="s">
        <v>211</v>
      </c>
      <c r="E453" s="38" t="s">
        <v>175</v>
      </c>
      <c r="F453" s="37">
        <f>C448*H453</f>
        <v>43413.5</v>
      </c>
      <c r="G453" s="37">
        <f>F453/C448</f>
        <v>13</v>
      </c>
      <c r="H453" s="37">
        <v>13</v>
      </c>
    </row>
    <row r="454" spans="1:8" ht="31.5" customHeight="1" x14ac:dyDescent="0.25">
      <c r="A454" s="245">
        <v>887</v>
      </c>
      <c r="B454" s="245"/>
      <c r="C454" s="249"/>
      <c r="D454" s="245"/>
      <c r="E454" s="38" t="s">
        <v>176</v>
      </c>
      <c r="F454" s="37">
        <f>C448*H454</f>
        <v>13358</v>
      </c>
      <c r="G454" s="37">
        <f>F454/C448</f>
        <v>4</v>
      </c>
      <c r="H454" s="37">
        <v>4</v>
      </c>
    </row>
    <row r="455" spans="1:8" ht="15.75" x14ac:dyDescent="0.25">
      <c r="A455" s="245">
        <f>A448+1</f>
        <v>6</v>
      </c>
      <c r="B455" s="245" t="s">
        <v>653</v>
      </c>
      <c r="C455" s="249">
        <v>828.9</v>
      </c>
      <c r="D455" s="245" t="s">
        <v>206</v>
      </c>
      <c r="E455" s="38" t="s">
        <v>216</v>
      </c>
      <c r="F455" s="37">
        <f>F456+F457+F458+F459</f>
        <v>2743045.29</v>
      </c>
      <c r="G455" s="37">
        <f>G456+G457+G458+G459</f>
        <v>3309.26</v>
      </c>
      <c r="H455" s="37">
        <f>H456+H457+H458+H459</f>
        <v>4952</v>
      </c>
    </row>
    <row r="456" spans="1:8" ht="15.75" customHeight="1" x14ac:dyDescent="0.25">
      <c r="A456" s="245">
        <v>75</v>
      </c>
      <c r="B456" s="245"/>
      <c r="C456" s="249"/>
      <c r="D456" s="245"/>
      <c r="E456" s="38" t="s">
        <v>175</v>
      </c>
      <c r="F456" s="37">
        <v>66419.289999999994</v>
      </c>
      <c r="G456" s="37">
        <f>F456/C455</f>
        <v>80.13</v>
      </c>
      <c r="H456" s="37">
        <v>164</v>
      </c>
    </row>
    <row r="457" spans="1:8" ht="31.5" customHeight="1" x14ac:dyDescent="0.25">
      <c r="A457" s="245">
        <v>76</v>
      </c>
      <c r="B457" s="245"/>
      <c r="C457" s="249"/>
      <c r="D457" s="245"/>
      <c r="E457" s="38" t="s">
        <v>176</v>
      </c>
      <c r="F457" s="37">
        <v>13840</v>
      </c>
      <c r="G457" s="37">
        <f>F457/C455</f>
        <v>16.7</v>
      </c>
      <c r="H457" s="37">
        <v>60</v>
      </c>
    </row>
    <row r="458" spans="1:8" ht="15.75" customHeight="1" x14ac:dyDescent="0.25">
      <c r="A458" s="245">
        <v>77</v>
      </c>
      <c r="B458" s="245"/>
      <c r="C458" s="249"/>
      <c r="D458" s="245"/>
      <c r="E458" s="38" t="s">
        <v>177</v>
      </c>
      <c r="F458" s="37">
        <v>2606996.2799999998</v>
      </c>
      <c r="G458" s="37">
        <f>F458/C455-0.01</f>
        <v>3145.12</v>
      </c>
      <c r="H458" s="37">
        <v>4629</v>
      </c>
    </row>
    <row r="459" spans="1:8" ht="15.75" customHeight="1" x14ac:dyDescent="0.25">
      <c r="A459" s="245">
        <v>78</v>
      </c>
      <c r="B459" s="245"/>
      <c r="C459" s="249"/>
      <c r="D459" s="245"/>
      <c r="E459" s="38" t="s">
        <v>207</v>
      </c>
      <c r="F459" s="37">
        <v>55789.72</v>
      </c>
      <c r="G459" s="37">
        <f>F459/C455</f>
        <v>67.31</v>
      </c>
      <c r="H459" s="37">
        <v>99</v>
      </c>
    </row>
    <row r="460" spans="1:8" ht="15.75" customHeight="1" x14ac:dyDescent="0.25">
      <c r="A460" s="245">
        <f>A455+1</f>
        <v>7</v>
      </c>
      <c r="B460" s="245" t="s">
        <v>853</v>
      </c>
      <c r="C460" s="249">
        <v>380.2</v>
      </c>
      <c r="D460" s="245" t="s">
        <v>206</v>
      </c>
      <c r="E460" s="38" t="s">
        <v>216</v>
      </c>
      <c r="F460" s="37">
        <f>F461+F462</f>
        <v>68121.36</v>
      </c>
      <c r="G460" s="37">
        <f>G461+G462</f>
        <v>179.17</v>
      </c>
      <c r="H460" s="37">
        <f>H461+H462</f>
        <v>254</v>
      </c>
    </row>
    <row r="461" spans="1:8" ht="15.75" customHeight="1" x14ac:dyDescent="0.25">
      <c r="A461" s="245">
        <v>75</v>
      </c>
      <c r="B461" s="245"/>
      <c r="C461" s="249"/>
      <c r="D461" s="245"/>
      <c r="E461" s="38" t="s">
        <v>175</v>
      </c>
      <c r="F461" s="37">
        <v>52841.36</v>
      </c>
      <c r="G461" s="37">
        <f>F461/C460</f>
        <v>138.97999999999999</v>
      </c>
      <c r="H461" s="37">
        <v>164</v>
      </c>
    </row>
    <row r="462" spans="1:8" ht="31.5" customHeight="1" x14ac:dyDescent="0.25">
      <c r="A462" s="245">
        <v>76</v>
      </c>
      <c r="B462" s="245"/>
      <c r="C462" s="249"/>
      <c r="D462" s="245"/>
      <c r="E462" s="38" t="s">
        <v>176</v>
      </c>
      <c r="F462" s="37">
        <v>15280</v>
      </c>
      <c r="G462" s="37">
        <f>F462/C460</f>
        <v>40.19</v>
      </c>
      <c r="H462" s="37">
        <v>90</v>
      </c>
    </row>
    <row r="463" spans="1:8" ht="15.75" x14ac:dyDescent="0.25">
      <c r="A463" s="245">
        <f>A460+1</f>
        <v>8</v>
      </c>
      <c r="B463" s="245" t="s">
        <v>654</v>
      </c>
      <c r="C463" s="249">
        <v>1491</v>
      </c>
      <c r="D463" s="245" t="s">
        <v>206</v>
      </c>
      <c r="E463" s="38" t="s">
        <v>216</v>
      </c>
      <c r="F463" s="37">
        <f>F464+F465</f>
        <v>171051.77</v>
      </c>
      <c r="G463" s="37">
        <f>G464+G465</f>
        <v>114.72</v>
      </c>
      <c r="H463" s="37">
        <f>H464+H465</f>
        <v>224</v>
      </c>
    </row>
    <row r="464" spans="1:8" ht="15.75" customHeight="1" x14ac:dyDescent="0.25">
      <c r="A464" s="245">
        <v>75</v>
      </c>
      <c r="B464" s="245"/>
      <c r="C464" s="249"/>
      <c r="D464" s="245"/>
      <c r="E464" s="38" t="s">
        <v>175</v>
      </c>
      <c r="F464" s="37">
        <v>81591.77</v>
      </c>
      <c r="G464" s="37">
        <f>F464/C463</f>
        <v>54.72</v>
      </c>
      <c r="H464" s="37">
        <v>164</v>
      </c>
    </row>
    <row r="465" spans="1:8" ht="31.5" customHeight="1" x14ac:dyDescent="0.25">
      <c r="A465" s="245">
        <v>76</v>
      </c>
      <c r="B465" s="245"/>
      <c r="C465" s="249"/>
      <c r="D465" s="245"/>
      <c r="E465" s="38" t="s">
        <v>176</v>
      </c>
      <c r="F465" s="37">
        <f>C463*H465</f>
        <v>89460</v>
      </c>
      <c r="G465" s="37">
        <f>F465/C463</f>
        <v>60</v>
      </c>
      <c r="H465" s="37">
        <v>60</v>
      </c>
    </row>
    <row r="466" spans="1:8" ht="15.75" x14ac:dyDescent="0.25">
      <c r="A466" s="245">
        <f>A463+1</f>
        <v>9</v>
      </c>
      <c r="B466" s="245" t="s">
        <v>655</v>
      </c>
      <c r="C466" s="249">
        <v>741.7</v>
      </c>
      <c r="D466" s="245" t="s">
        <v>206</v>
      </c>
      <c r="E466" s="38" t="s">
        <v>216</v>
      </c>
      <c r="F466" s="37">
        <f>F467+F468</f>
        <v>82185.06</v>
      </c>
      <c r="G466" s="37">
        <f>G467+G468</f>
        <v>110.81</v>
      </c>
      <c r="H466" s="37">
        <f>H467+H468</f>
        <v>254</v>
      </c>
    </row>
    <row r="467" spans="1:8" ht="15.75" customHeight="1" x14ac:dyDescent="0.25">
      <c r="A467" s="245">
        <v>75</v>
      </c>
      <c r="B467" s="245"/>
      <c r="C467" s="249"/>
      <c r="D467" s="245"/>
      <c r="E467" s="38" t="s">
        <v>175</v>
      </c>
      <c r="F467" s="37">
        <v>68105.06</v>
      </c>
      <c r="G467" s="37">
        <f>F467/C466+0.01</f>
        <v>91.83</v>
      </c>
      <c r="H467" s="37">
        <v>164</v>
      </c>
    </row>
    <row r="468" spans="1:8" ht="31.5" customHeight="1" x14ac:dyDescent="0.25">
      <c r="A468" s="245">
        <v>76</v>
      </c>
      <c r="B468" s="245"/>
      <c r="C468" s="249"/>
      <c r="D468" s="245"/>
      <c r="E468" s="38" t="s">
        <v>176</v>
      </c>
      <c r="F468" s="37">
        <v>14080</v>
      </c>
      <c r="G468" s="37">
        <f>F468/C466</f>
        <v>18.98</v>
      </c>
      <c r="H468" s="37">
        <v>90</v>
      </c>
    </row>
    <row r="469" spans="1:8" ht="15.75" x14ac:dyDescent="0.25">
      <c r="A469" s="245">
        <f>A466+1</f>
        <v>10</v>
      </c>
      <c r="B469" s="245" t="s">
        <v>242</v>
      </c>
      <c r="C469" s="249">
        <v>4648.04</v>
      </c>
      <c r="D469" s="245" t="s">
        <v>206</v>
      </c>
      <c r="E469" s="38" t="s">
        <v>216</v>
      </c>
      <c r="F469" s="37">
        <f>SUM(F470:F471)</f>
        <v>6298789.9500000002</v>
      </c>
      <c r="G469" s="37">
        <f>SUM(G470:G471)</f>
        <v>1355.15</v>
      </c>
      <c r="H469" s="37">
        <f>SUM(H470:H471)</f>
        <v>2831</v>
      </c>
    </row>
    <row r="470" spans="1:8" ht="15.75" customHeight="1" x14ac:dyDescent="0.25">
      <c r="A470" s="245"/>
      <c r="B470" s="245"/>
      <c r="C470" s="249"/>
      <c r="D470" s="245"/>
      <c r="E470" s="38" t="s">
        <v>177</v>
      </c>
      <c r="F470" s="37">
        <v>6166820</v>
      </c>
      <c r="G470" s="37">
        <f>F470/C469</f>
        <v>1326.76</v>
      </c>
      <c r="H470" s="37">
        <v>2772</v>
      </c>
    </row>
    <row r="471" spans="1:8" ht="15.75" customHeight="1" x14ac:dyDescent="0.25">
      <c r="A471" s="245">
        <v>324</v>
      </c>
      <c r="B471" s="245"/>
      <c r="C471" s="249"/>
      <c r="D471" s="245"/>
      <c r="E471" s="38" t="s">
        <v>207</v>
      </c>
      <c r="F471" s="37">
        <f>F470*0.0214</f>
        <v>131969.95000000001</v>
      </c>
      <c r="G471" s="37">
        <f>F471/C469</f>
        <v>28.39</v>
      </c>
      <c r="H471" s="37">
        <v>59</v>
      </c>
    </row>
    <row r="472" spans="1:8" ht="15.75" x14ac:dyDescent="0.25">
      <c r="A472" s="245">
        <f>A469+1</f>
        <v>11</v>
      </c>
      <c r="B472" s="245" t="s">
        <v>656</v>
      </c>
      <c r="C472" s="249">
        <v>1277.0999999999999</v>
      </c>
      <c r="D472" s="186"/>
      <c r="E472" s="38" t="s">
        <v>216</v>
      </c>
      <c r="F472" s="37">
        <f>F473+F474+F475+F476</f>
        <v>80457.3</v>
      </c>
      <c r="G472" s="37">
        <f>G473+G474+G475+G476</f>
        <v>63</v>
      </c>
      <c r="H472" s="37">
        <f>H473+H474+H475+H476</f>
        <v>63</v>
      </c>
    </row>
    <row r="473" spans="1:8" ht="15.75" customHeight="1" x14ac:dyDescent="0.25">
      <c r="A473" s="245">
        <v>882</v>
      </c>
      <c r="B473" s="245"/>
      <c r="C473" s="249"/>
      <c r="D473" s="245" t="s">
        <v>484</v>
      </c>
      <c r="E473" s="38" t="s">
        <v>175</v>
      </c>
      <c r="F473" s="37">
        <f>C472*H473</f>
        <v>42144.3</v>
      </c>
      <c r="G473" s="37">
        <f>F473/C472</f>
        <v>33</v>
      </c>
      <c r="H473" s="37">
        <v>33</v>
      </c>
    </row>
    <row r="474" spans="1:8" ht="31.5" customHeight="1" x14ac:dyDescent="0.25">
      <c r="A474" s="245">
        <v>883</v>
      </c>
      <c r="B474" s="245"/>
      <c r="C474" s="249"/>
      <c r="D474" s="245"/>
      <c r="E474" s="38" t="s">
        <v>176</v>
      </c>
      <c r="F474" s="37">
        <f>C472*H474</f>
        <v>14048.1</v>
      </c>
      <c r="G474" s="37">
        <f>F474/C472</f>
        <v>11</v>
      </c>
      <c r="H474" s="37">
        <v>11</v>
      </c>
    </row>
    <row r="475" spans="1:8" ht="15.75" customHeight="1" x14ac:dyDescent="0.25">
      <c r="A475" s="245">
        <v>884</v>
      </c>
      <c r="B475" s="245"/>
      <c r="C475" s="249"/>
      <c r="D475" s="245" t="s">
        <v>837</v>
      </c>
      <c r="E475" s="38" t="s">
        <v>175</v>
      </c>
      <c r="F475" s="37">
        <f>C472*H475</f>
        <v>17879.400000000001</v>
      </c>
      <c r="G475" s="37">
        <f>F475/C472</f>
        <v>14</v>
      </c>
      <c r="H475" s="37">
        <v>14</v>
      </c>
    </row>
    <row r="476" spans="1:8" ht="31.5" customHeight="1" x14ac:dyDescent="0.25">
      <c r="A476" s="245">
        <v>885</v>
      </c>
      <c r="B476" s="245"/>
      <c r="C476" s="249"/>
      <c r="D476" s="245"/>
      <c r="E476" s="38" t="s">
        <v>176</v>
      </c>
      <c r="F476" s="37">
        <f>C472*H476</f>
        <v>6385.5</v>
      </c>
      <c r="G476" s="37">
        <f>F476/C472</f>
        <v>5</v>
      </c>
      <c r="H476" s="37">
        <v>5</v>
      </c>
    </row>
    <row r="477" spans="1:8" ht="15.75" x14ac:dyDescent="0.25">
      <c r="A477" s="245">
        <f>A472+1</f>
        <v>12</v>
      </c>
      <c r="B477" s="245" t="s">
        <v>243</v>
      </c>
      <c r="C477" s="249">
        <v>891.5</v>
      </c>
      <c r="D477" s="186"/>
      <c r="E477" s="38" t="s">
        <v>216</v>
      </c>
      <c r="F477" s="37">
        <f>SUM(F478:F481)</f>
        <v>1940724.07</v>
      </c>
      <c r="G477" s="37">
        <f>SUM(G478:G481)</f>
        <v>2176.92</v>
      </c>
      <c r="H477" s="37">
        <f>SUM(H478:H481)</f>
        <v>2355</v>
      </c>
    </row>
    <row r="478" spans="1:8" ht="15.75" customHeight="1" x14ac:dyDescent="0.25">
      <c r="A478" s="245">
        <v>329</v>
      </c>
      <c r="B478" s="245"/>
      <c r="C478" s="249"/>
      <c r="D478" s="245" t="s">
        <v>212</v>
      </c>
      <c r="E478" s="38" t="s">
        <v>177</v>
      </c>
      <c r="F478" s="37">
        <v>1217699.6000000001</v>
      </c>
      <c r="G478" s="37">
        <f>F478/C477</f>
        <v>1365.9</v>
      </c>
      <c r="H478" s="37">
        <v>1404</v>
      </c>
    </row>
    <row r="479" spans="1:8" ht="15.75" customHeight="1" x14ac:dyDescent="0.25">
      <c r="A479" s="245"/>
      <c r="B479" s="245"/>
      <c r="C479" s="249"/>
      <c r="D479" s="245"/>
      <c r="E479" s="38" t="s">
        <v>207</v>
      </c>
      <c r="F479" s="37">
        <f>F478*0.0214</f>
        <v>26058.77</v>
      </c>
      <c r="G479" s="37">
        <f>F479/C477</f>
        <v>29.23</v>
      </c>
      <c r="H479" s="37">
        <v>30</v>
      </c>
    </row>
    <row r="480" spans="1:8" ht="53.25" customHeight="1" x14ac:dyDescent="0.25">
      <c r="A480" s="245"/>
      <c r="B480" s="245"/>
      <c r="C480" s="249"/>
      <c r="D480" s="245" t="s">
        <v>509</v>
      </c>
      <c r="E480" s="38" t="s">
        <v>334</v>
      </c>
      <c r="F480" s="37">
        <v>682363.13</v>
      </c>
      <c r="G480" s="37">
        <f>F480/C477</f>
        <v>765.41</v>
      </c>
      <c r="H480" s="37">
        <v>902</v>
      </c>
    </row>
    <row r="481" spans="1:8" ht="53.25" customHeight="1" x14ac:dyDescent="0.25">
      <c r="A481" s="245">
        <v>330</v>
      </c>
      <c r="B481" s="245"/>
      <c r="C481" s="249"/>
      <c r="D481" s="245"/>
      <c r="E481" s="38" t="s">
        <v>207</v>
      </c>
      <c r="F481" s="37">
        <f>F480*0.0214</f>
        <v>14602.57</v>
      </c>
      <c r="G481" s="37">
        <f>F481/C477</f>
        <v>16.38</v>
      </c>
      <c r="H481" s="37">
        <v>19</v>
      </c>
    </row>
    <row r="482" spans="1:8" ht="15.75" x14ac:dyDescent="0.25">
      <c r="A482" s="245">
        <f>A477+1</f>
        <v>13</v>
      </c>
      <c r="B482" s="245" t="s">
        <v>244</v>
      </c>
      <c r="C482" s="249">
        <v>532.25</v>
      </c>
      <c r="D482" s="245" t="s">
        <v>206</v>
      </c>
      <c r="E482" s="38" t="s">
        <v>216</v>
      </c>
      <c r="F482" s="37">
        <f>SUM(F483:F484)</f>
        <v>2578233.6800000002</v>
      </c>
      <c r="G482" s="37">
        <f>SUM(G483:G484)</f>
        <v>4844.03</v>
      </c>
      <c r="H482" s="37">
        <f>SUM(H483:H484)</f>
        <v>7066</v>
      </c>
    </row>
    <row r="483" spans="1:8" ht="15.75" customHeight="1" x14ac:dyDescent="0.25">
      <c r="A483" s="245">
        <v>331</v>
      </c>
      <c r="B483" s="245"/>
      <c r="C483" s="249"/>
      <c r="D483" s="245"/>
      <c r="E483" s="38" t="s">
        <v>177</v>
      </c>
      <c r="F483" s="37">
        <v>2524215.4700000002</v>
      </c>
      <c r="G483" s="37">
        <f>F483/C482</f>
        <v>4742.54</v>
      </c>
      <c r="H483" s="37">
        <v>6918</v>
      </c>
    </row>
    <row r="484" spans="1:8" ht="15.75" customHeight="1" x14ac:dyDescent="0.25">
      <c r="A484" s="245">
        <v>332</v>
      </c>
      <c r="B484" s="245"/>
      <c r="C484" s="249"/>
      <c r="D484" s="245"/>
      <c r="E484" s="38" t="s">
        <v>207</v>
      </c>
      <c r="F484" s="37">
        <v>54018.21</v>
      </c>
      <c r="G484" s="37">
        <f>F484/C482</f>
        <v>101.49</v>
      </c>
      <c r="H484" s="37">
        <v>148</v>
      </c>
    </row>
    <row r="485" spans="1:8" ht="15.75" x14ac:dyDescent="0.25">
      <c r="A485" s="245">
        <f>A482+1</f>
        <v>14</v>
      </c>
      <c r="B485" s="245" t="s">
        <v>657</v>
      </c>
      <c r="C485" s="249">
        <v>1261.4000000000001</v>
      </c>
      <c r="D485" s="245" t="s">
        <v>206</v>
      </c>
      <c r="E485" s="38" t="s">
        <v>216</v>
      </c>
      <c r="F485" s="37">
        <f>F486+F487</f>
        <v>159881.78</v>
      </c>
      <c r="G485" s="37">
        <f>G486+G487</f>
        <v>126.75</v>
      </c>
      <c r="H485" s="37">
        <f>H486+H487</f>
        <v>211</v>
      </c>
    </row>
    <row r="486" spans="1:8" ht="15.75" customHeight="1" x14ac:dyDescent="0.25">
      <c r="A486" s="245">
        <v>75</v>
      </c>
      <c r="B486" s="245"/>
      <c r="C486" s="249"/>
      <c r="D486" s="245"/>
      <c r="E486" s="38" t="s">
        <v>175</v>
      </c>
      <c r="F486" s="37">
        <v>84197.78</v>
      </c>
      <c r="G486" s="37">
        <f>F486/C485</f>
        <v>66.75</v>
      </c>
      <c r="H486" s="37">
        <v>151</v>
      </c>
    </row>
    <row r="487" spans="1:8" ht="31.5" customHeight="1" x14ac:dyDescent="0.25">
      <c r="A487" s="245">
        <v>76</v>
      </c>
      <c r="B487" s="245"/>
      <c r="C487" s="249"/>
      <c r="D487" s="245"/>
      <c r="E487" s="38" t="s">
        <v>176</v>
      </c>
      <c r="F487" s="37">
        <f>C485*H487</f>
        <v>75684</v>
      </c>
      <c r="G487" s="37">
        <f>F487/C485</f>
        <v>60</v>
      </c>
      <c r="H487" s="37">
        <v>60</v>
      </c>
    </row>
    <row r="488" spans="1:8" ht="15.75" x14ac:dyDescent="0.25">
      <c r="A488" s="245">
        <f>A485+1</f>
        <v>15</v>
      </c>
      <c r="B488" s="245" t="s">
        <v>245</v>
      </c>
      <c r="C488" s="249">
        <v>2547.27</v>
      </c>
      <c r="D488" s="245" t="s">
        <v>206</v>
      </c>
      <c r="E488" s="38" t="s">
        <v>216</v>
      </c>
      <c r="F488" s="37">
        <f>SUM(F489:F490)</f>
        <v>4028248</v>
      </c>
      <c r="G488" s="37">
        <f>SUM(G489:G490)</f>
        <v>1581.4</v>
      </c>
      <c r="H488" s="37">
        <f>SUM(H489:H490)</f>
        <v>2831</v>
      </c>
    </row>
    <row r="489" spans="1:8" ht="15.75" customHeight="1" x14ac:dyDescent="0.25">
      <c r="A489" s="245">
        <v>341</v>
      </c>
      <c r="B489" s="245"/>
      <c r="C489" s="249"/>
      <c r="D489" s="245"/>
      <c r="E489" s="38" t="s">
        <v>177</v>
      </c>
      <c r="F489" s="37">
        <v>3943849.62</v>
      </c>
      <c r="G489" s="37">
        <f>F489/C488</f>
        <v>1548.27</v>
      </c>
      <c r="H489" s="37">
        <v>2772</v>
      </c>
    </row>
    <row r="490" spans="1:8" ht="15.75" customHeight="1" x14ac:dyDescent="0.25">
      <c r="A490" s="245">
        <v>342</v>
      </c>
      <c r="B490" s="245"/>
      <c r="C490" s="249"/>
      <c r="D490" s="245"/>
      <c r="E490" s="38" t="s">
        <v>207</v>
      </c>
      <c r="F490" s="37">
        <f>F489*0.0214</f>
        <v>84398.38</v>
      </c>
      <c r="G490" s="37">
        <f>F490/C488</f>
        <v>33.130000000000003</v>
      </c>
      <c r="H490" s="37">
        <v>59</v>
      </c>
    </row>
    <row r="491" spans="1:8" ht="15.75" x14ac:dyDescent="0.25">
      <c r="A491" s="245">
        <f>A488+1</f>
        <v>16</v>
      </c>
      <c r="B491" s="245" t="s">
        <v>246</v>
      </c>
      <c r="C491" s="249">
        <v>3210.1</v>
      </c>
      <c r="D491" s="245" t="s">
        <v>206</v>
      </c>
      <c r="E491" s="38" t="s">
        <v>216</v>
      </c>
      <c r="F491" s="37">
        <f>SUM(F492:F493)</f>
        <v>5383498.1200000001</v>
      </c>
      <c r="G491" s="37">
        <f>SUM(G492:G493)</f>
        <v>1677.05</v>
      </c>
      <c r="H491" s="37">
        <f>SUM(H492:H493)</f>
        <v>4728</v>
      </c>
    </row>
    <row r="492" spans="1:8" ht="15.75" customHeight="1" x14ac:dyDescent="0.25">
      <c r="A492" s="245">
        <v>343</v>
      </c>
      <c r="B492" s="245"/>
      <c r="C492" s="249"/>
      <c r="D492" s="245"/>
      <c r="E492" s="38" t="s">
        <v>177</v>
      </c>
      <c r="F492" s="37">
        <v>5270705.03</v>
      </c>
      <c r="G492" s="37">
        <f>F492/C491</f>
        <v>1641.91</v>
      </c>
      <c r="H492" s="37">
        <v>4629</v>
      </c>
    </row>
    <row r="493" spans="1:8" ht="15.75" customHeight="1" x14ac:dyDescent="0.25">
      <c r="A493" s="245">
        <v>344</v>
      </c>
      <c r="B493" s="245"/>
      <c r="C493" s="249"/>
      <c r="D493" s="245"/>
      <c r="E493" s="38" t="s">
        <v>207</v>
      </c>
      <c r="F493" s="37">
        <f>F492*0.0214</f>
        <v>112793.09</v>
      </c>
      <c r="G493" s="37">
        <f>F493/C491</f>
        <v>35.14</v>
      </c>
      <c r="H493" s="37">
        <v>99</v>
      </c>
    </row>
    <row r="494" spans="1:8" ht="15.75" x14ac:dyDescent="0.25">
      <c r="A494" s="245">
        <f>A491+1</f>
        <v>17</v>
      </c>
      <c r="B494" s="245" t="s">
        <v>658</v>
      </c>
      <c r="C494" s="249">
        <v>2522.1999999999998</v>
      </c>
      <c r="D494" s="245" t="s">
        <v>206</v>
      </c>
      <c r="E494" s="38" t="s">
        <v>216</v>
      </c>
      <c r="F494" s="37">
        <f>F495+F496</f>
        <v>138704.51</v>
      </c>
      <c r="G494" s="37">
        <f>G495+G496</f>
        <v>54.99</v>
      </c>
      <c r="H494" s="37">
        <f>H495+H496</f>
        <v>211</v>
      </c>
    </row>
    <row r="495" spans="1:8" ht="15.75" customHeight="1" x14ac:dyDescent="0.25">
      <c r="A495" s="245">
        <v>75</v>
      </c>
      <c r="B495" s="245"/>
      <c r="C495" s="249"/>
      <c r="D495" s="245"/>
      <c r="E495" s="38" t="s">
        <v>175</v>
      </c>
      <c r="F495" s="37">
        <v>124464.51</v>
      </c>
      <c r="G495" s="37">
        <f>F495/C494-0.01</f>
        <v>49.34</v>
      </c>
      <c r="H495" s="37">
        <v>151</v>
      </c>
    </row>
    <row r="496" spans="1:8" ht="31.5" customHeight="1" x14ac:dyDescent="0.25">
      <c r="A496" s="245">
        <v>76</v>
      </c>
      <c r="B496" s="245"/>
      <c r="C496" s="249"/>
      <c r="D496" s="245"/>
      <c r="E496" s="38" t="s">
        <v>176</v>
      </c>
      <c r="F496" s="37">
        <v>14240</v>
      </c>
      <c r="G496" s="37">
        <f>F496/C494</f>
        <v>5.65</v>
      </c>
      <c r="H496" s="37">
        <v>60</v>
      </c>
    </row>
    <row r="497" spans="1:8" ht="15.75" x14ac:dyDescent="0.25">
      <c r="A497" s="245">
        <f>A494+1</f>
        <v>18</v>
      </c>
      <c r="B497" s="245" t="s">
        <v>247</v>
      </c>
      <c r="C497" s="249">
        <v>3267</v>
      </c>
      <c r="D497" s="245" t="s">
        <v>206</v>
      </c>
      <c r="E497" s="38" t="s">
        <v>216</v>
      </c>
      <c r="F497" s="37">
        <f>SUM(F498:F499)</f>
        <v>5076196.58</v>
      </c>
      <c r="G497" s="37">
        <f>SUM(G498:G499)</f>
        <v>1553.78</v>
      </c>
      <c r="H497" s="37">
        <f>SUM(H498:H499)</f>
        <v>2831</v>
      </c>
    </row>
    <row r="498" spans="1:8" ht="15.75" customHeight="1" x14ac:dyDescent="0.25">
      <c r="A498" s="245">
        <v>349</v>
      </c>
      <c r="B498" s="245"/>
      <c r="C498" s="249"/>
      <c r="D498" s="245"/>
      <c r="E498" s="38" t="s">
        <v>177</v>
      </c>
      <c r="F498" s="37">
        <v>4969841.96</v>
      </c>
      <c r="G498" s="37">
        <f>F498/C497+0.01</f>
        <v>1521.23</v>
      </c>
      <c r="H498" s="37">
        <v>2772</v>
      </c>
    </row>
    <row r="499" spans="1:8" ht="15.75" customHeight="1" x14ac:dyDescent="0.25">
      <c r="A499" s="245">
        <v>350</v>
      </c>
      <c r="B499" s="245"/>
      <c r="C499" s="249"/>
      <c r="D499" s="245"/>
      <c r="E499" s="38" t="s">
        <v>207</v>
      </c>
      <c r="F499" s="37">
        <v>106354.62</v>
      </c>
      <c r="G499" s="37">
        <f>F499/C497</f>
        <v>32.549999999999997</v>
      </c>
      <c r="H499" s="37">
        <v>59</v>
      </c>
    </row>
    <row r="500" spans="1:8" ht="15.75" x14ac:dyDescent="0.25">
      <c r="A500" s="245">
        <f>A497+1</f>
        <v>19</v>
      </c>
      <c r="B500" s="245" t="s">
        <v>659</v>
      </c>
      <c r="C500" s="249">
        <v>1338.1</v>
      </c>
      <c r="D500" s="186"/>
      <c r="E500" s="38" t="s">
        <v>216</v>
      </c>
      <c r="F500" s="37">
        <f>F501+F502+F503+F504+F505+F506</f>
        <v>155219.6</v>
      </c>
      <c r="G500" s="37">
        <f>G501+G502+G503+G504+G505+G506</f>
        <v>116</v>
      </c>
      <c r="H500" s="37">
        <f>H501+H502+H503+H504+H505+H506</f>
        <v>116</v>
      </c>
    </row>
    <row r="501" spans="1:8" ht="15.75" customHeight="1" x14ac:dyDescent="0.25">
      <c r="A501" s="245">
        <v>882</v>
      </c>
      <c r="B501" s="245"/>
      <c r="C501" s="249"/>
      <c r="D501" s="245" t="s">
        <v>212</v>
      </c>
      <c r="E501" s="38" t="s">
        <v>175</v>
      </c>
      <c r="F501" s="37">
        <f>C500*H501</f>
        <v>74933.600000000006</v>
      </c>
      <c r="G501" s="37">
        <f>F501/C500</f>
        <v>56</v>
      </c>
      <c r="H501" s="37">
        <v>56</v>
      </c>
    </row>
    <row r="502" spans="1:8" ht="31.5" customHeight="1" x14ac:dyDescent="0.25">
      <c r="A502" s="245">
        <v>883</v>
      </c>
      <c r="B502" s="245"/>
      <c r="C502" s="249"/>
      <c r="D502" s="245"/>
      <c r="E502" s="38" t="s">
        <v>176</v>
      </c>
      <c r="F502" s="37">
        <f>C500*H502</f>
        <v>24085.8</v>
      </c>
      <c r="G502" s="37">
        <f>F502/C500</f>
        <v>18</v>
      </c>
      <c r="H502" s="37">
        <v>18</v>
      </c>
    </row>
    <row r="503" spans="1:8" ht="15.75" customHeight="1" x14ac:dyDescent="0.25">
      <c r="A503" s="245">
        <v>884</v>
      </c>
      <c r="B503" s="245"/>
      <c r="C503" s="249"/>
      <c r="D503" s="245" t="s">
        <v>210</v>
      </c>
      <c r="E503" s="38" t="s">
        <v>175</v>
      </c>
      <c r="F503" s="37">
        <f>C500*H503</f>
        <v>25423.9</v>
      </c>
      <c r="G503" s="37">
        <f>F503/C500</f>
        <v>19</v>
      </c>
      <c r="H503" s="37">
        <v>19</v>
      </c>
    </row>
    <row r="504" spans="1:8" ht="31.5" customHeight="1" x14ac:dyDescent="0.25">
      <c r="A504" s="245">
        <v>885</v>
      </c>
      <c r="B504" s="245"/>
      <c r="C504" s="249"/>
      <c r="D504" s="245"/>
      <c r="E504" s="38" t="s">
        <v>176</v>
      </c>
      <c r="F504" s="37">
        <f>C500*H504</f>
        <v>8028.6</v>
      </c>
      <c r="G504" s="37">
        <f>F504/C500</f>
        <v>6</v>
      </c>
      <c r="H504" s="37">
        <v>6</v>
      </c>
    </row>
    <row r="505" spans="1:8" ht="15.75" customHeight="1" x14ac:dyDescent="0.25">
      <c r="A505" s="245">
        <v>886</v>
      </c>
      <c r="B505" s="245"/>
      <c r="C505" s="249"/>
      <c r="D505" s="245" t="s">
        <v>211</v>
      </c>
      <c r="E505" s="38" t="s">
        <v>175</v>
      </c>
      <c r="F505" s="37">
        <f>C500*H505</f>
        <v>17395.3</v>
      </c>
      <c r="G505" s="37">
        <f>F505/C500</f>
        <v>13</v>
      </c>
      <c r="H505" s="37">
        <v>13</v>
      </c>
    </row>
    <row r="506" spans="1:8" ht="31.5" customHeight="1" x14ac:dyDescent="0.25">
      <c r="A506" s="245">
        <v>887</v>
      </c>
      <c r="B506" s="245"/>
      <c r="C506" s="249"/>
      <c r="D506" s="245"/>
      <c r="E506" s="38" t="s">
        <v>176</v>
      </c>
      <c r="F506" s="37">
        <f>C500*H506</f>
        <v>5352.4</v>
      </c>
      <c r="G506" s="37">
        <f>F506/C500</f>
        <v>4</v>
      </c>
      <c r="H506" s="37">
        <v>4</v>
      </c>
    </row>
    <row r="507" spans="1:8" ht="15.75" x14ac:dyDescent="0.25">
      <c r="A507" s="245">
        <f>A500+1</f>
        <v>20</v>
      </c>
      <c r="B507" s="245" t="s">
        <v>660</v>
      </c>
      <c r="C507" s="249">
        <v>3330.3</v>
      </c>
      <c r="D507" s="186"/>
      <c r="E507" s="38" t="s">
        <v>216</v>
      </c>
      <c r="F507" s="37">
        <f>F508+F509+F510+F511+F512+F513</f>
        <v>386314.8</v>
      </c>
      <c r="G507" s="37">
        <f>G508+G509+G510+G511+G512+G513</f>
        <v>116</v>
      </c>
      <c r="H507" s="37">
        <f>H508+H509+H510+H511+H512+H513</f>
        <v>116</v>
      </c>
    </row>
    <row r="508" spans="1:8" ht="15.75" customHeight="1" x14ac:dyDescent="0.25">
      <c r="A508" s="245">
        <v>882</v>
      </c>
      <c r="B508" s="245"/>
      <c r="C508" s="249"/>
      <c r="D508" s="245" t="s">
        <v>212</v>
      </c>
      <c r="E508" s="38" t="s">
        <v>175</v>
      </c>
      <c r="F508" s="37">
        <f>C507*H508</f>
        <v>186496.8</v>
      </c>
      <c r="G508" s="37">
        <f>F508/C507</f>
        <v>56</v>
      </c>
      <c r="H508" s="37">
        <v>56</v>
      </c>
    </row>
    <row r="509" spans="1:8" ht="31.5" customHeight="1" x14ac:dyDescent="0.25">
      <c r="A509" s="245">
        <v>883</v>
      </c>
      <c r="B509" s="245"/>
      <c r="C509" s="249"/>
      <c r="D509" s="245"/>
      <c r="E509" s="38" t="s">
        <v>176</v>
      </c>
      <c r="F509" s="37">
        <f>C507*H509</f>
        <v>59945.4</v>
      </c>
      <c r="G509" s="37">
        <f>F509/C507</f>
        <v>18</v>
      </c>
      <c r="H509" s="37">
        <v>18</v>
      </c>
    </row>
    <row r="510" spans="1:8" ht="15.75" customHeight="1" x14ac:dyDescent="0.25">
      <c r="A510" s="245">
        <v>884</v>
      </c>
      <c r="B510" s="245"/>
      <c r="C510" s="249"/>
      <c r="D510" s="245" t="s">
        <v>210</v>
      </c>
      <c r="E510" s="38" t="s">
        <v>175</v>
      </c>
      <c r="F510" s="37">
        <f>C507*H510</f>
        <v>63275.7</v>
      </c>
      <c r="G510" s="37">
        <f>F510/C507</f>
        <v>19</v>
      </c>
      <c r="H510" s="37">
        <v>19</v>
      </c>
    </row>
    <row r="511" spans="1:8" ht="31.5" customHeight="1" x14ac:dyDescent="0.25">
      <c r="A511" s="245">
        <v>885</v>
      </c>
      <c r="B511" s="245"/>
      <c r="C511" s="249"/>
      <c r="D511" s="245"/>
      <c r="E511" s="38" t="s">
        <v>176</v>
      </c>
      <c r="F511" s="37">
        <f>C507*H511</f>
        <v>19981.8</v>
      </c>
      <c r="G511" s="37">
        <f>F511/C507</f>
        <v>6</v>
      </c>
      <c r="H511" s="37">
        <v>6</v>
      </c>
    </row>
    <row r="512" spans="1:8" ht="15.75" customHeight="1" x14ac:dyDescent="0.25">
      <c r="A512" s="245">
        <v>886</v>
      </c>
      <c r="B512" s="245"/>
      <c r="C512" s="249"/>
      <c r="D512" s="245" t="s">
        <v>211</v>
      </c>
      <c r="E512" s="38" t="s">
        <v>175</v>
      </c>
      <c r="F512" s="37">
        <f>C507*H512</f>
        <v>43293.9</v>
      </c>
      <c r="G512" s="37">
        <f>F512/C507</f>
        <v>13</v>
      </c>
      <c r="H512" s="37">
        <v>13</v>
      </c>
    </row>
    <row r="513" spans="1:8" ht="31.5" customHeight="1" x14ac:dyDescent="0.25">
      <c r="A513" s="245">
        <v>887</v>
      </c>
      <c r="B513" s="245"/>
      <c r="C513" s="249"/>
      <c r="D513" s="245"/>
      <c r="E513" s="38" t="s">
        <v>176</v>
      </c>
      <c r="F513" s="37">
        <f>C507*H513</f>
        <v>13321.2</v>
      </c>
      <c r="G513" s="37">
        <f>F513/C507</f>
        <v>4</v>
      </c>
      <c r="H513" s="37">
        <v>4</v>
      </c>
    </row>
    <row r="514" spans="1:8" ht="15.75" x14ac:dyDescent="0.25">
      <c r="A514" s="245">
        <f>A507+1</f>
        <v>21</v>
      </c>
      <c r="B514" s="245" t="s">
        <v>248</v>
      </c>
      <c r="C514" s="249">
        <v>3486.6</v>
      </c>
      <c r="D514" s="245" t="s">
        <v>206</v>
      </c>
      <c r="E514" s="38" t="s">
        <v>216</v>
      </c>
      <c r="F514" s="37">
        <f>SUM(F515:F516)</f>
        <v>4912658.22</v>
      </c>
      <c r="G514" s="37">
        <f>SUM(G515:G516)</f>
        <v>1409.01</v>
      </c>
      <c r="H514" s="37">
        <f>SUM(H515:H516)</f>
        <v>2831</v>
      </c>
    </row>
    <row r="515" spans="1:8" ht="15.75" customHeight="1" x14ac:dyDescent="0.25">
      <c r="A515" s="245"/>
      <c r="B515" s="245"/>
      <c r="C515" s="249"/>
      <c r="D515" s="245"/>
      <c r="E515" s="38" t="s">
        <v>177</v>
      </c>
      <c r="F515" s="37">
        <v>4809730</v>
      </c>
      <c r="G515" s="37">
        <f>F515/C514</f>
        <v>1379.49</v>
      </c>
      <c r="H515" s="37">
        <v>2772</v>
      </c>
    </row>
    <row r="516" spans="1:8" ht="15.75" customHeight="1" x14ac:dyDescent="0.25">
      <c r="A516" s="245">
        <v>359</v>
      </c>
      <c r="B516" s="245"/>
      <c r="C516" s="249"/>
      <c r="D516" s="245"/>
      <c r="E516" s="38" t="s">
        <v>207</v>
      </c>
      <c r="F516" s="37">
        <f>F515*0.0214</f>
        <v>102928.22</v>
      </c>
      <c r="G516" s="37">
        <f>F516/C514</f>
        <v>29.52</v>
      </c>
      <c r="H516" s="37">
        <v>59</v>
      </c>
    </row>
    <row r="517" spans="1:8" ht="15.75" x14ac:dyDescent="0.25">
      <c r="A517" s="245">
        <f>A514+1</f>
        <v>22</v>
      </c>
      <c r="B517" s="245" t="s">
        <v>661</v>
      </c>
      <c r="C517" s="253">
        <v>3361.23</v>
      </c>
      <c r="D517" s="245" t="s">
        <v>206</v>
      </c>
      <c r="E517" s="38" t="s">
        <v>216</v>
      </c>
      <c r="F517" s="37">
        <f>F518+F519</f>
        <v>158504.76999999999</v>
      </c>
      <c r="G517" s="37">
        <f>G518+G519</f>
        <v>47.16</v>
      </c>
      <c r="H517" s="37">
        <f>H518+H519</f>
        <v>187</v>
      </c>
    </row>
    <row r="518" spans="1:8" ht="15.75" customHeight="1" x14ac:dyDescent="0.25">
      <c r="A518" s="245">
        <v>75</v>
      </c>
      <c r="B518" s="245"/>
      <c r="C518" s="253"/>
      <c r="D518" s="245"/>
      <c r="E518" s="38" t="s">
        <v>175</v>
      </c>
      <c r="F518" s="37">
        <v>144744.76999999999</v>
      </c>
      <c r="G518" s="37">
        <f>F518/C517+0.01</f>
        <v>43.07</v>
      </c>
      <c r="H518" s="37">
        <v>151</v>
      </c>
    </row>
    <row r="519" spans="1:8" ht="31.5" customHeight="1" x14ac:dyDescent="0.25">
      <c r="A519" s="245">
        <v>76</v>
      </c>
      <c r="B519" s="245"/>
      <c r="C519" s="253"/>
      <c r="D519" s="245"/>
      <c r="E519" s="38" t="s">
        <v>176</v>
      </c>
      <c r="F519" s="37">
        <v>13760</v>
      </c>
      <c r="G519" s="37">
        <f>F519/C517</f>
        <v>4.09</v>
      </c>
      <c r="H519" s="37">
        <v>36</v>
      </c>
    </row>
    <row r="520" spans="1:8" ht="15.75" x14ac:dyDescent="0.25">
      <c r="A520" s="245">
        <f>A517+1</f>
        <v>23</v>
      </c>
      <c r="B520" s="245" t="s">
        <v>662</v>
      </c>
      <c r="C520" s="249">
        <v>632.6</v>
      </c>
      <c r="D520" s="245" t="s">
        <v>206</v>
      </c>
      <c r="E520" s="38" t="s">
        <v>216</v>
      </c>
      <c r="F520" s="37">
        <f>F521+F522</f>
        <v>75520.429999999993</v>
      </c>
      <c r="G520" s="37">
        <f>G521+G522</f>
        <v>119.38</v>
      </c>
      <c r="H520" s="37">
        <f>H521+H522</f>
        <v>254</v>
      </c>
    </row>
    <row r="521" spans="1:8" ht="15.75" customHeight="1" x14ac:dyDescent="0.25">
      <c r="A521" s="245">
        <v>75</v>
      </c>
      <c r="B521" s="245"/>
      <c r="C521" s="249"/>
      <c r="D521" s="245"/>
      <c r="E521" s="38" t="s">
        <v>175</v>
      </c>
      <c r="F521" s="37">
        <v>61680.43</v>
      </c>
      <c r="G521" s="37">
        <f>F521/C520</f>
        <v>97.5</v>
      </c>
      <c r="H521" s="37">
        <v>164</v>
      </c>
    </row>
    <row r="522" spans="1:8" ht="31.5" customHeight="1" x14ac:dyDescent="0.25">
      <c r="A522" s="245">
        <v>76</v>
      </c>
      <c r="B522" s="245"/>
      <c r="C522" s="249"/>
      <c r="D522" s="245"/>
      <c r="E522" s="38" t="s">
        <v>176</v>
      </c>
      <c r="F522" s="37">
        <v>13840</v>
      </c>
      <c r="G522" s="37">
        <f>F522/C520</f>
        <v>21.88</v>
      </c>
      <c r="H522" s="37">
        <v>90</v>
      </c>
    </row>
    <row r="523" spans="1:8" ht="15.75" x14ac:dyDescent="0.25">
      <c r="A523" s="245">
        <f>A520+1</f>
        <v>24</v>
      </c>
      <c r="B523" s="245" t="s">
        <v>663</v>
      </c>
      <c r="C523" s="249">
        <v>620.79999999999995</v>
      </c>
      <c r="D523" s="245" t="s">
        <v>206</v>
      </c>
      <c r="E523" s="38" t="s">
        <v>216</v>
      </c>
      <c r="F523" s="37">
        <f>F524+F525</f>
        <v>77751.820000000007</v>
      </c>
      <c r="G523" s="37">
        <f>G524+G525</f>
        <v>125.24</v>
      </c>
      <c r="H523" s="37">
        <f>H524+H525</f>
        <v>241</v>
      </c>
    </row>
    <row r="524" spans="1:8" ht="15.75" customHeight="1" x14ac:dyDescent="0.25">
      <c r="A524" s="245">
        <v>75</v>
      </c>
      <c r="B524" s="245"/>
      <c r="C524" s="249"/>
      <c r="D524" s="245"/>
      <c r="E524" s="38" t="s">
        <v>175</v>
      </c>
      <c r="F524" s="37">
        <v>63911.82</v>
      </c>
      <c r="G524" s="37">
        <f>F524/C523</f>
        <v>102.95</v>
      </c>
      <c r="H524" s="37">
        <v>151</v>
      </c>
    </row>
    <row r="525" spans="1:8" ht="31.5" customHeight="1" x14ac:dyDescent="0.25">
      <c r="A525" s="245">
        <v>76</v>
      </c>
      <c r="B525" s="245"/>
      <c r="C525" s="249"/>
      <c r="D525" s="245"/>
      <c r="E525" s="38" t="s">
        <v>176</v>
      </c>
      <c r="F525" s="37">
        <v>13840</v>
      </c>
      <c r="G525" s="37">
        <f>F525/C523</f>
        <v>22.29</v>
      </c>
      <c r="H525" s="37">
        <v>90</v>
      </c>
    </row>
    <row r="526" spans="1:8" ht="15.75" x14ac:dyDescent="0.25">
      <c r="A526" s="245">
        <f>A523+1</f>
        <v>25</v>
      </c>
      <c r="B526" s="245" t="s">
        <v>664</v>
      </c>
      <c r="C526" s="249">
        <v>1327.8</v>
      </c>
      <c r="D526" s="245" t="s">
        <v>206</v>
      </c>
      <c r="E526" s="38" t="s">
        <v>216</v>
      </c>
      <c r="F526" s="37">
        <f>F527+F528</f>
        <v>77495.41</v>
      </c>
      <c r="G526" s="37">
        <f>G527+G528</f>
        <v>58.36</v>
      </c>
      <c r="H526" s="37">
        <f>H527+H528</f>
        <v>254</v>
      </c>
    </row>
    <row r="527" spans="1:8" ht="15.75" customHeight="1" x14ac:dyDescent="0.25">
      <c r="A527" s="245">
        <v>75</v>
      </c>
      <c r="B527" s="245"/>
      <c r="C527" s="249"/>
      <c r="D527" s="245"/>
      <c r="E527" s="38" t="s">
        <v>175</v>
      </c>
      <c r="F527" s="37">
        <v>62615.41</v>
      </c>
      <c r="G527" s="37">
        <f>F527/C526-0.01</f>
        <v>47.15</v>
      </c>
      <c r="H527" s="37">
        <v>164</v>
      </c>
    </row>
    <row r="528" spans="1:8" ht="31.5" customHeight="1" x14ac:dyDescent="0.25">
      <c r="A528" s="245">
        <v>76</v>
      </c>
      <c r="B528" s="245"/>
      <c r="C528" s="249"/>
      <c r="D528" s="245"/>
      <c r="E528" s="38" t="s">
        <v>176</v>
      </c>
      <c r="F528" s="37">
        <v>14880</v>
      </c>
      <c r="G528" s="37">
        <f>F528/C526</f>
        <v>11.21</v>
      </c>
      <c r="H528" s="37">
        <v>90</v>
      </c>
    </row>
    <row r="529" spans="1:8" ht="15.75" x14ac:dyDescent="0.25">
      <c r="A529" s="245">
        <f>A526+1</f>
        <v>26</v>
      </c>
      <c r="B529" s="245" t="s">
        <v>249</v>
      </c>
      <c r="C529" s="249">
        <v>4979.6000000000004</v>
      </c>
      <c r="D529" s="245" t="s">
        <v>206</v>
      </c>
      <c r="E529" s="38" t="s">
        <v>216</v>
      </c>
      <c r="F529" s="37">
        <f>SUM(F530:F531)</f>
        <v>6187703.5</v>
      </c>
      <c r="G529" s="37">
        <f>SUM(G530:G531)</f>
        <v>1242.6099999999999</v>
      </c>
      <c r="H529" s="37">
        <f>SUM(H530:H531)</f>
        <v>2831</v>
      </c>
    </row>
    <row r="530" spans="1:8" ht="15.75" customHeight="1" x14ac:dyDescent="0.25">
      <c r="A530" s="245">
        <v>372</v>
      </c>
      <c r="B530" s="245"/>
      <c r="C530" s="249"/>
      <c r="D530" s="245"/>
      <c r="E530" s="38" t="s">
        <v>177</v>
      </c>
      <c r="F530" s="37">
        <v>6058061</v>
      </c>
      <c r="G530" s="37">
        <f>F530/C529</f>
        <v>1216.58</v>
      </c>
      <c r="H530" s="37">
        <v>2772</v>
      </c>
    </row>
    <row r="531" spans="1:8" ht="15.75" customHeight="1" x14ac:dyDescent="0.25">
      <c r="A531" s="245">
        <v>373</v>
      </c>
      <c r="B531" s="245"/>
      <c r="C531" s="249"/>
      <c r="D531" s="245"/>
      <c r="E531" s="38" t="s">
        <v>207</v>
      </c>
      <c r="F531" s="37">
        <v>129642.5</v>
      </c>
      <c r="G531" s="37">
        <f>F531/C529</f>
        <v>26.03</v>
      </c>
      <c r="H531" s="37">
        <v>59</v>
      </c>
    </row>
    <row r="532" spans="1:8" ht="15.75" customHeight="1" x14ac:dyDescent="0.25">
      <c r="A532" s="245">
        <f>A529+1</f>
        <v>27</v>
      </c>
      <c r="B532" s="245" t="s">
        <v>665</v>
      </c>
      <c r="C532" s="249">
        <v>1648.9</v>
      </c>
      <c r="D532" s="245" t="s">
        <v>206</v>
      </c>
      <c r="E532" s="38" t="s">
        <v>216</v>
      </c>
      <c r="F532" s="37">
        <f>F533+F534+F535+F536</f>
        <v>4782683.2</v>
      </c>
      <c r="G532" s="37">
        <f>G533+G534+G535+G536</f>
        <v>2900.53</v>
      </c>
      <c r="H532" s="37">
        <f>H533+H534+H535+H536</f>
        <v>3031</v>
      </c>
    </row>
    <row r="533" spans="1:8" ht="15.75" customHeight="1" x14ac:dyDescent="0.25">
      <c r="A533" s="245">
        <v>75</v>
      </c>
      <c r="B533" s="245"/>
      <c r="C533" s="249"/>
      <c r="D533" s="245"/>
      <c r="E533" s="38" t="s">
        <v>175</v>
      </c>
      <c r="F533" s="37">
        <v>106647.3</v>
      </c>
      <c r="G533" s="37">
        <f>F533/C532</f>
        <v>64.680000000000007</v>
      </c>
      <c r="H533" s="37">
        <v>164</v>
      </c>
    </row>
    <row r="534" spans="1:8" ht="31.5" customHeight="1" x14ac:dyDescent="0.25">
      <c r="A534" s="245">
        <v>76</v>
      </c>
      <c r="B534" s="245"/>
      <c r="C534" s="249"/>
      <c r="D534" s="245"/>
      <c r="E534" s="38" t="s">
        <v>176</v>
      </c>
      <c r="F534" s="37">
        <v>8000</v>
      </c>
      <c r="G534" s="37">
        <f>F534/C532</f>
        <v>4.8499999999999996</v>
      </c>
      <c r="H534" s="37">
        <v>36</v>
      </c>
    </row>
    <row r="535" spans="1:8" ht="15.75" customHeight="1" x14ac:dyDescent="0.25">
      <c r="A535" s="245">
        <v>77</v>
      </c>
      <c r="B535" s="245"/>
      <c r="C535" s="249"/>
      <c r="D535" s="245"/>
      <c r="E535" s="38" t="s">
        <v>177</v>
      </c>
      <c r="F535" s="37">
        <f>H535*C532</f>
        <v>4570750.8</v>
      </c>
      <c r="G535" s="37">
        <f>F535/C532</f>
        <v>2772</v>
      </c>
      <c r="H535" s="37">
        <v>2772</v>
      </c>
    </row>
    <row r="536" spans="1:8" ht="15.75" customHeight="1" x14ac:dyDescent="0.25">
      <c r="A536" s="245">
        <v>78</v>
      </c>
      <c r="B536" s="245"/>
      <c r="C536" s="249"/>
      <c r="D536" s="245"/>
      <c r="E536" s="38" t="s">
        <v>207</v>
      </c>
      <c r="F536" s="37">
        <f>H536*C532</f>
        <v>97285.1</v>
      </c>
      <c r="G536" s="37">
        <f>F536/C532</f>
        <v>59</v>
      </c>
      <c r="H536" s="37">
        <v>59</v>
      </c>
    </row>
    <row r="537" spans="1:8" ht="15.75" x14ac:dyDescent="0.25">
      <c r="A537" s="245">
        <f>A532+1</f>
        <v>28</v>
      </c>
      <c r="B537" s="245" t="s">
        <v>666</v>
      </c>
      <c r="C537" s="249">
        <v>1724.6</v>
      </c>
      <c r="D537" s="245" t="s">
        <v>206</v>
      </c>
      <c r="E537" s="38" t="s">
        <v>216</v>
      </c>
      <c r="F537" s="37">
        <f>F538+F539</f>
        <v>98907.54</v>
      </c>
      <c r="G537" s="37">
        <f>G538+G539</f>
        <v>57.35</v>
      </c>
      <c r="H537" s="37">
        <f>H538+H539</f>
        <v>211</v>
      </c>
    </row>
    <row r="538" spans="1:8" ht="15.75" customHeight="1" x14ac:dyDescent="0.25">
      <c r="A538" s="245">
        <v>75</v>
      </c>
      <c r="B538" s="245"/>
      <c r="C538" s="249"/>
      <c r="D538" s="245"/>
      <c r="E538" s="38" t="s">
        <v>175</v>
      </c>
      <c r="F538" s="37">
        <v>84827.54</v>
      </c>
      <c r="G538" s="37">
        <f>F538/C537</f>
        <v>49.19</v>
      </c>
      <c r="H538" s="37">
        <v>151</v>
      </c>
    </row>
    <row r="539" spans="1:8" ht="31.5" customHeight="1" x14ac:dyDescent="0.25">
      <c r="A539" s="245">
        <v>76</v>
      </c>
      <c r="B539" s="245"/>
      <c r="C539" s="249"/>
      <c r="D539" s="245"/>
      <c r="E539" s="38" t="s">
        <v>176</v>
      </c>
      <c r="F539" s="37">
        <v>14080</v>
      </c>
      <c r="G539" s="37">
        <f>F539/C537</f>
        <v>8.16</v>
      </c>
      <c r="H539" s="37">
        <v>60</v>
      </c>
    </row>
    <row r="540" spans="1:8" ht="15.75" customHeight="1" x14ac:dyDescent="0.25">
      <c r="A540" s="245">
        <f>A537+1</f>
        <v>29</v>
      </c>
      <c r="B540" s="245" t="s">
        <v>250</v>
      </c>
      <c r="C540" s="249">
        <v>4585.3</v>
      </c>
      <c r="D540" s="245" t="s">
        <v>212</v>
      </c>
      <c r="E540" s="38" t="s">
        <v>216</v>
      </c>
      <c r="F540" s="37">
        <f>SUM(F541:F542)</f>
        <v>4287702.07</v>
      </c>
      <c r="G540" s="37">
        <f>SUM(G541:G542)</f>
        <v>935.1</v>
      </c>
      <c r="H540" s="37">
        <f>SUM(H541:H542)</f>
        <v>1434</v>
      </c>
    </row>
    <row r="541" spans="1:8" ht="15.75" customHeight="1" x14ac:dyDescent="0.25">
      <c r="A541" s="245">
        <v>412</v>
      </c>
      <c r="B541" s="245"/>
      <c r="C541" s="249"/>
      <c r="D541" s="245"/>
      <c r="E541" s="38" t="s">
        <v>177</v>
      </c>
      <c r="F541" s="37">
        <v>4197867.7</v>
      </c>
      <c r="G541" s="37">
        <f>F541/C540</f>
        <v>915.51</v>
      </c>
      <c r="H541" s="37">
        <v>1404</v>
      </c>
    </row>
    <row r="542" spans="1:8" ht="15.75" customHeight="1" x14ac:dyDescent="0.25">
      <c r="A542" s="245">
        <v>413</v>
      </c>
      <c r="B542" s="245"/>
      <c r="C542" s="249"/>
      <c r="D542" s="245"/>
      <c r="E542" s="38" t="s">
        <v>207</v>
      </c>
      <c r="F542" s="37">
        <f>F541*0.0214</f>
        <v>89834.37</v>
      </c>
      <c r="G542" s="37">
        <f>F542/C540</f>
        <v>19.59</v>
      </c>
      <c r="H542" s="37">
        <v>30</v>
      </c>
    </row>
    <row r="543" spans="1:8" ht="15.75" x14ac:dyDescent="0.25">
      <c r="A543" s="245">
        <f>A540+1</f>
        <v>30</v>
      </c>
      <c r="B543" s="245" t="s">
        <v>251</v>
      </c>
      <c r="C543" s="249">
        <v>3808.2</v>
      </c>
      <c r="D543" s="168"/>
      <c r="E543" s="38" t="s">
        <v>216</v>
      </c>
      <c r="F543" s="37">
        <f>SUM(F544:F547)</f>
        <v>10905690.279999999</v>
      </c>
      <c r="G543" s="37">
        <f>SUM(G544:G547)</f>
        <v>2863.74</v>
      </c>
      <c r="H543" s="37">
        <f>SUM(H544:H547)</f>
        <v>4782</v>
      </c>
    </row>
    <row r="544" spans="1:8" ht="15.75" customHeight="1" x14ac:dyDescent="0.25">
      <c r="A544" s="245"/>
      <c r="B544" s="245"/>
      <c r="C544" s="249"/>
      <c r="D544" s="245" t="s">
        <v>206</v>
      </c>
      <c r="E544" s="38" t="s">
        <v>177</v>
      </c>
      <c r="F544" s="37">
        <v>10537718.17</v>
      </c>
      <c r="G544" s="37">
        <f>F544/C543</f>
        <v>2767.11</v>
      </c>
      <c r="H544" s="37">
        <v>4629</v>
      </c>
    </row>
    <row r="545" spans="1:8" ht="15.75" customHeight="1" x14ac:dyDescent="0.25">
      <c r="A545" s="245"/>
      <c r="B545" s="245"/>
      <c r="C545" s="249"/>
      <c r="D545" s="245"/>
      <c r="E545" s="38" t="s">
        <v>207</v>
      </c>
      <c r="F545" s="37">
        <f>F544*0.0214</f>
        <v>225507.17</v>
      </c>
      <c r="G545" s="37">
        <f>F545/C543</f>
        <v>59.22</v>
      </c>
      <c r="H545" s="37">
        <v>99</v>
      </c>
    </row>
    <row r="546" spans="1:8" ht="30" customHeight="1" x14ac:dyDescent="0.25">
      <c r="A546" s="245"/>
      <c r="B546" s="245"/>
      <c r="C546" s="249"/>
      <c r="D546" s="245" t="s">
        <v>214</v>
      </c>
      <c r="E546" s="38" t="s">
        <v>520</v>
      </c>
      <c r="F546" s="37">
        <v>92958.34</v>
      </c>
      <c r="G546" s="37">
        <f>F546/C543</f>
        <v>24.41</v>
      </c>
      <c r="H546" s="37">
        <v>41</v>
      </c>
    </row>
    <row r="547" spans="1:8" ht="31.5" customHeight="1" x14ac:dyDescent="0.25">
      <c r="A547" s="245"/>
      <c r="B547" s="245"/>
      <c r="C547" s="249"/>
      <c r="D547" s="245"/>
      <c r="E547" s="38" t="s">
        <v>839</v>
      </c>
      <c r="F547" s="37">
        <f>C543*H547</f>
        <v>49506.6</v>
      </c>
      <c r="G547" s="37">
        <f>F547/C543</f>
        <v>13</v>
      </c>
      <c r="H547" s="37">
        <v>13</v>
      </c>
    </row>
    <row r="548" spans="1:8" ht="15.75" x14ac:dyDescent="0.25">
      <c r="A548" s="245">
        <f>A543+1</f>
        <v>31</v>
      </c>
      <c r="B548" s="245" t="s">
        <v>667</v>
      </c>
      <c r="C548" s="249">
        <v>1786.7</v>
      </c>
      <c r="D548" s="245" t="s">
        <v>206</v>
      </c>
      <c r="E548" s="38" t="s">
        <v>216</v>
      </c>
      <c r="F548" s="37">
        <f>F549+F550</f>
        <v>121624.78</v>
      </c>
      <c r="G548" s="37">
        <f>G549+G550</f>
        <v>68.069999999999993</v>
      </c>
      <c r="H548" s="37">
        <f>H549+H550</f>
        <v>187</v>
      </c>
    </row>
    <row r="549" spans="1:8" ht="15.75" customHeight="1" x14ac:dyDescent="0.25">
      <c r="A549" s="245">
        <v>75</v>
      </c>
      <c r="B549" s="245"/>
      <c r="C549" s="249"/>
      <c r="D549" s="245"/>
      <c r="E549" s="38" t="s">
        <v>175</v>
      </c>
      <c r="F549" s="37">
        <v>111224.78</v>
      </c>
      <c r="G549" s="37">
        <f>F549/C548</f>
        <v>62.25</v>
      </c>
      <c r="H549" s="37">
        <v>151</v>
      </c>
    </row>
    <row r="550" spans="1:8" ht="31.5" customHeight="1" x14ac:dyDescent="0.25">
      <c r="A550" s="245">
        <v>76</v>
      </c>
      <c r="B550" s="245"/>
      <c r="C550" s="249"/>
      <c r="D550" s="245"/>
      <c r="E550" s="38" t="s">
        <v>176</v>
      </c>
      <c r="F550" s="37">
        <v>10400</v>
      </c>
      <c r="G550" s="37">
        <f>F550/C548</f>
        <v>5.82</v>
      </c>
      <c r="H550" s="37">
        <v>36</v>
      </c>
    </row>
    <row r="551" spans="1:8" ht="15.75" x14ac:dyDescent="0.25">
      <c r="A551" s="245">
        <f>A548+1</f>
        <v>32</v>
      </c>
      <c r="B551" s="245" t="s">
        <v>668</v>
      </c>
      <c r="C551" s="249">
        <v>2511.6999999999998</v>
      </c>
      <c r="D551" s="245" t="s">
        <v>206</v>
      </c>
      <c r="E551" s="38" t="s">
        <v>216</v>
      </c>
      <c r="F551" s="37">
        <f>F552+F553+F554+F555</f>
        <v>4425906.1900000004</v>
      </c>
      <c r="G551" s="37">
        <f>G552+G553+G554+G555</f>
        <v>1762.12</v>
      </c>
      <c r="H551" s="37">
        <f>H552+H553+H554+H555</f>
        <v>3018</v>
      </c>
    </row>
    <row r="552" spans="1:8" ht="15.75" customHeight="1" x14ac:dyDescent="0.25">
      <c r="A552" s="245">
        <v>75</v>
      </c>
      <c r="B552" s="245"/>
      <c r="C552" s="249"/>
      <c r="D552" s="245"/>
      <c r="E552" s="38" t="s">
        <v>175</v>
      </c>
      <c r="F552" s="37">
        <v>122269.42</v>
      </c>
      <c r="G552" s="37">
        <f>F552/C551</f>
        <v>48.68</v>
      </c>
      <c r="H552" s="37">
        <v>151</v>
      </c>
    </row>
    <row r="553" spans="1:8" ht="31.5" customHeight="1" x14ac:dyDescent="0.25">
      <c r="A553" s="245">
        <v>76</v>
      </c>
      <c r="B553" s="245"/>
      <c r="C553" s="249"/>
      <c r="D553" s="245"/>
      <c r="E553" s="38" t="s">
        <v>176</v>
      </c>
      <c r="F553" s="37">
        <v>13120</v>
      </c>
      <c r="G553" s="37">
        <f>F553/C551</f>
        <v>5.22</v>
      </c>
      <c r="H553" s="37">
        <v>36</v>
      </c>
    </row>
    <row r="554" spans="1:8" ht="15.75" customHeight="1" x14ac:dyDescent="0.25">
      <c r="A554" s="245">
        <v>77</v>
      </c>
      <c r="B554" s="245"/>
      <c r="C554" s="249"/>
      <c r="D554" s="245"/>
      <c r="E554" s="38" t="s">
        <v>177</v>
      </c>
      <c r="F554" s="37">
        <v>4200623.43</v>
      </c>
      <c r="G554" s="37">
        <f>F554/C551+0.01</f>
        <v>1672.43</v>
      </c>
      <c r="H554" s="37">
        <v>2772</v>
      </c>
    </row>
    <row r="555" spans="1:8" ht="15.75" customHeight="1" x14ac:dyDescent="0.25">
      <c r="A555" s="245">
        <v>78</v>
      </c>
      <c r="B555" s="245"/>
      <c r="C555" s="249"/>
      <c r="D555" s="245"/>
      <c r="E555" s="38" t="s">
        <v>207</v>
      </c>
      <c r="F555" s="37">
        <v>89893.34</v>
      </c>
      <c r="G555" s="37">
        <f>F555/C551</f>
        <v>35.79</v>
      </c>
      <c r="H555" s="37">
        <v>59</v>
      </c>
    </row>
    <row r="556" spans="1:8" ht="15.75" x14ac:dyDescent="0.25">
      <c r="A556" s="245">
        <f>A551+1</f>
        <v>33</v>
      </c>
      <c r="B556" s="245" t="s">
        <v>335</v>
      </c>
      <c r="C556" s="249">
        <v>1817</v>
      </c>
      <c r="D556" s="245" t="s">
        <v>206</v>
      </c>
      <c r="E556" s="38" t="s">
        <v>216</v>
      </c>
      <c r="F556" s="37">
        <f>SUM(F557:F559)</f>
        <v>8595896</v>
      </c>
      <c r="G556" s="37">
        <f>SUM(G557:G559)</f>
        <v>4730.82</v>
      </c>
      <c r="H556" s="37">
        <f>SUM(H557:H559)</f>
        <v>4788</v>
      </c>
    </row>
    <row r="557" spans="1:8" ht="31.5" customHeight="1" x14ac:dyDescent="0.25">
      <c r="A557" s="245"/>
      <c r="B557" s="245"/>
      <c r="C557" s="249"/>
      <c r="D557" s="245"/>
      <c r="E557" s="38" t="s">
        <v>176</v>
      </c>
      <c r="F557" s="37">
        <v>5120</v>
      </c>
      <c r="G557" s="37">
        <f>F557/C556</f>
        <v>2.82</v>
      </c>
      <c r="H557" s="37">
        <v>60</v>
      </c>
    </row>
    <row r="558" spans="1:8" ht="15.75" customHeight="1" x14ac:dyDescent="0.25">
      <c r="A558" s="245"/>
      <c r="B558" s="245"/>
      <c r="C558" s="249"/>
      <c r="D558" s="245"/>
      <c r="E558" s="38" t="s">
        <v>177</v>
      </c>
      <c r="F558" s="37">
        <f>C556*H558</f>
        <v>8410893</v>
      </c>
      <c r="G558" s="37">
        <f>F558/C556</f>
        <v>4629</v>
      </c>
      <c r="H558" s="37">
        <v>4629</v>
      </c>
    </row>
    <row r="559" spans="1:8" ht="15.75" customHeight="1" x14ac:dyDescent="0.25">
      <c r="A559" s="245"/>
      <c r="B559" s="245"/>
      <c r="C559" s="249"/>
      <c r="D559" s="245"/>
      <c r="E559" s="38" t="s">
        <v>207</v>
      </c>
      <c r="F559" s="37">
        <f>C556*99</f>
        <v>179883</v>
      </c>
      <c r="G559" s="37">
        <f>F559/C556</f>
        <v>99</v>
      </c>
      <c r="H559" s="37">
        <v>99</v>
      </c>
    </row>
    <row r="560" spans="1:8" ht="15.75" x14ac:dyDescent="0.25">
      <c r="A560" s="245">
        <f>A556+1</f>
        <v>34</v>
      </c>
      <c r="B560" s="245" t="s">
        <v>669</v>
      </c>
      <c r="C560" s="249">
        <v>3194.4</v>
      </c>
      <c r="D560" s="245" t="s">
        <v>206</v>
      </c>
      <c r="E560" s="38" t="s">
        <v>216</v>
      </c>
      <c r="F560" s="37">
        <f>F561+F562</f>
        <v>167132.45000000001</v>
      </c>
      <c r="G560" s="37">
        <f>G561+G562</f>
        <v>52.32</v>
      </c>
      <c r="H560" s="37">
        <f>H561+H562</f>
        <v>187</v>
      </c>
    </row>
    <row r="561" spans="1:8" ht="15.75" customHeight="1" x14ac:dyDescent="0.25">
      <c r="A561" s="245">
        <v>75</v>
      </c>
      <c r="B561" s="245"/>
      <c r="C561" s="249"/>
      <c r="D561" s="245"/>
      <c r="E561" s="38" t="s">
        <v>175</v>
      </c>
      <c r="F561" s="37">
        <v>152172.45000000001</v>
      </c>
      <c r="G561" s="37">
        <f>F561/C560</f>
        <v>47.64</v>
      </c>
      <c r="H561" s="37">
        <v>151</v>
      </c>
    </row>
    <row r="562" spans="1:8" ht="31.5" customHeight="1" x14ac:dyDescent="0.25">
      <c r="A562" s="245">
        <v>76</v>
      </c>
      <c r="B562" s="245"/>
      <c r="C562" s="249"/>
      <c r="D562" s="245"/>
      <c r="E562" s="38" t="s">
        <v>176</v>
      </c>
      <c r="F562" s="37">
        <v>14960</v>
      </c>
      <c r="G562" s="37">
        <f>F562/C560</f>
        <v>4.68</v>
      </c>
      <c r="H562" s="37">
        <v>36</v>
      </c>
    </row>
    <row r="563" spans="1:8" ht="15" customHeight="1" x14ac:dyDescent="0.25">
      <c r="A563" s="245">
        <f>A560+1</f>
        <v>35</v>
      </c>
      <c r="B563" s="245" t="s">
        <v>670</v>
      </c>
      <c r="C563" s="249">
        <v>1086.0999999999999</v>
      </c>
      <c r="D563" s="186"/>
      <c r="E563" s="38" t="s">
        <v>216</v>
      </c>
      <c r="F563" s="37">
        <f>F564+F565+F566+F567</f>
        <v>89060.2</v>
      </c>
      <c r="G563" s="37">
        <f>G564+G565+G566+G567</f>
        <v>82</v>
      </c>
      <c r="H563" s="37">
        <f>H564+H565+H566+H567</f>
        <v>82</v>
      </c>
    </row>
    <row r="564" spans="1:8" ht="15.75" customHeight="1" x14ac:dyDescent="0.25">
      <c r="A564" s="245">
        <v>882</v>
      </c>
      <c r="B564" s="245"/>
      <c r="C564" s="249"/>
      <c r="D564" s="245" t="s">
        <v>484</v>
      </c>
      <c r="E564" s="38" t="s">
        <v>175</v>
      </c>
      <c r="F564" s="37">
        <f>C563*H564</f>
        <v>49960.6</v>
      </c>
      <c r="G564" s="37">
        <f>F564/C563</f>
        <v>46</v>
      </c>
      <c r="H564" s="37">
        <v>46</v>
      </c>
    </row>
    <row r="565" spans="1:8" ht="31.5" customHeight="1" x14ac:dyDescent="0.25">
      <c r="A565" s="245">
        <v>883</v>
      </c>
      <c r="B565" s="245"/>
      <c r="C565" s="249"/>
      <c r="D565" s="245"/>
      <c r="E565" s="38" t="s">
        <v>176</v>
      </c>
      <c r="F565" s="37">
        <f>C563*H565</f>
        <v>16291.5</v>
      </c>
      <c r="G565" s="37">
        <f>F565/C563</f>
        <v>15</v>
      </c>
      <c r="H565" s="37">
        <v>15</v>
      </c>
    </row>
    <row r="566" spans="1:8" ht="15.75" customHeight="1" x14ac:dyDescent="0.25">
      <c r="A566" s="245">
        <v>884</v>
      </c>
      <c r="B566" s="245"/>
      <c r="C566" s="249"/>
      <c r="D566" s="245" t="s">
        <v>837</v>
      </c>
      <c r="E566" s="38" t="s">
        <v>175</v>
      </c>
      <c r="F566" s="37">
        <f>C563*H566</f>
        <v>17377.599999999999</v>
      </c>
      <c r="G566" s="37">
        <f>F566/C563</f>
        <v>16</v>
      </c>
      <c r="H566" s="37">
        <v>16</v>
      </c>
    </row>
    <row r="567" spans="1:8" ht="31.5" customHeight="1" x14ac:dyDescent="0.25">
      <c r="A567" s="245">
        <v>885</v>
      </c>
      <c r="B567" s="245"/>
      <c r="C567" s="249"/>
      <c r="D567" s="245"/>
      <c r="E567" s="38" t="s">
        <v>176</v>
      </c>
      <c r="F567" s="37">
        <f>C563*H567</f>
        <v>5430.5</v>
      </c>
      <c r="G567" s="37">
        <f>F567/C563</f>
        <v>5</v>
      </c>
      <c r="H567" s="37">
        <v>5</v>
      </c>
    </row>
    <row r="568" spans="1:8" ht="15.75" x14ac:dyDescent="0.25">
      <c r="A568" s="245">
        <f>A563+1</f>
        <v>36</v>
      </c>
      <c r="B568" s="245" t="s">
        <v>252</v>
      </c>
      <c r="C568" s="249">
        <v>3272.7</v>
      </c>
      <c r="D568" s="245" t="s">
        <v>206</v>
      </c>
      <c r="E568" s="38" t="s">
        <v>216</v>
      </c>
      <c r="F568" s="37">
        <f>SUM(F569:F570)</f>
        <v>4024224.07</v>
      </c>
      <c r="G568" s="37">
        <f>SUM(G569:G570)</f>
        <v>1229.6300000000001</v>
      </c>
      <c r="H568" s="37">
        <f>SUM(H569:H570)</f>
        <v>2831</v>
      </c>
    </row>
    <row r="569" spans="1:8" ht="15.75" customHeight="1" x14ac:dyDescent="0.25">
      <c r="A569" s="245">
        <v>439</v>
      </c>
      <c r="B569" s="245"/>
      <c r="C569" s="249"/>
      <c r="D569" s="245"/>
      <c r="E569" s="38" t="s">
        <v>177</v>
      </c>
      <c r="F569" s="37">
        <v>3939910</v>
      </c>
      <c r="G569" s="37">
        <f>F569/C568</f>
        <v>1203.8699999999999</v>
      </c>
      <c r="H569" s="37">
        <v>2772</v>
      </c>
    </row>
    <row r="570" spans="1:8" ht="15.75" customHeight="1" x14ac:dyDescent="0.25">
      <c r="A570" s="245">
        <v>440</v>
      </c>
      <c r="B570" s="245"/>
      <c r="C570" s="249"/>
      <c r="D570" s="245"/>
      <c r="E570" s="38" t="s">
        <v>207</v>
      </c>
      <c r="F570" s="37">
        <f>F569*0.0214</f>
        <v>84314.07</v>
      </c>
      <c r="G570" s="37">
        <f>F570/C568</f>
        <v>25.76</v>
      </c>
      <c r="H570" s="37">
        <v>59</v>
      </c>
    </row>
    <row r="571" spans="1:8" ht="15.75" x14ac:dyDescent="0.25">
      <c r="A571" s="250">
        <f>A568+1</f>
        <v>37</v>
      </c>
      <c r="B571" s="250" t="s">
        <v>671</v>
      </c>
      <c r="C571" s="246">
        <v>4230.78</v>
      </c>
      <c r="D571" s="186"/>
      <c r="E571" s="38" t="s">
        <v>216</v>
      </c>
      <c r="F571" s="37">
        <f>F572+F573+F574+F575+F576+F577+F578+F579</f>
        <v>770001.96</v>
      </c>
      <c r="G571" s="37">
        <f>G572+G573+G574+G575+G576+G577+G578+G579</f>
        <v>182</v>
      </c>
      <c r="H571" s="37">
        <f>H572+H573+H574+H575+H576+H577+H578+H579</f>
        <v>182</v>
      </c>
    </row>
    <row r="572" spans="1:8" ht="15.75" customHeight="1" x14ac:dyDescent="0.25">
      <c r="A572" s="251"/>
      <c r="B572" s="251"/>
      <c r="C572" s="247"/>
      <c r="D572" s="245" t="s">
        <v>212</v>
      </c>
      <c r="E572" s="38" t="s">
        <v>175</v>
      </c>
      <c r="F572" s="37">
        <f>C571*H572</f>
        <v>236923.68</v>
      </c>
      <c r="G572" s="37">
        <f>F572/C571</f>
        <v>56</v>
      </c>
      <c r="H572" s="37">
        <v>56</v>
      </c>
    </row>
    <row r="573" spans="1:8" ht="31.5" customHeight="1" x14ac:dyDescent="0.25">
      <c r="A573" s="251"/>
      <c r="B573" s="251"/>
      <c r="C573" s="247"/>
      <c r="D573" s="245"/>
      <c r="E573" s="38" t="s">
        <v>176</v>
      </c>
      <c r="F573" s="37">
        <f>C571*H573</f>
        <v>76154.039999999994</v>
      </c>
      <c r="G573" s="37">
        <f>F573/C571</f>
        <v>18</v>
      </c>
      <c r="H573" s="37">
        <v>18</v>
      </c>
    </row>
    <row r="574" spans="1:8" ht="15.75" customHeight="1" x14ac:dyDescent="0.25">
      <c r="A574" s="251"/>
      <c r="B574" s="251"/>
      <c r="C574" s="247"/>
      <c r="D574" s="245" t="s">
        <v>210</v>
      </c>
      <c r="E574" s="38" t="s">
        <v>175</v>
      </c>
      <c r="F574" s="37">
        <f>C571*H574</f>
        <v>80384.820000000007</v>
      </c>
      <c r="G574" s="37">
        <f>F574/C571</f>
        <v>19</v>
      </c>
      <c r="H574" s="37">
        <v>19</v>
      </c>
    </row>
    <row r="575" spans="1:8" ht="31.5" customHeight="1" x14ac:dyDescent="0.25">
      <c r="A575" s="251"/>
      <c r="B575" s="251"/>
      <c r="C575" s="247"/>
      <c r="D575" s="245"/>
      <c r="E575" s="38" t="s">
        <v>176</v>
      </c>
      <c r="F575" s="37">
        <f>C571*H575</f>
        <v>25384.68</v>
      </c>
      <c r="G575" s="37">
        <f>F575/C571</f>
        <v>6</v>
      </c>
      <c r="H575" s="37">
        <v>6</v>
      </c>
    </row>
    <row r="576" spans="1:8" ht="15.75" customHeight="1" x14ac:dyDescent="0.25">
      <c r="A576" s="251"/>
      <c r="B576" s="251"/>
      <c r="C576" s="247"/>
      <c r="D576" s="245" t="s">
        <v>211</v>
      </c>
      <c r="E576" s="38" t="s">
        <v>175</v>
      </c>
      <c r="F576" s="37">
        <f>C571*H576</f>
        <v>55000.14</v>
      </c>
      <c r="G576" s="37">
        <f>F576/C571</f>
        <v>13</v>
      </c>
      <c r="H576" s="37">
        <v>13</v>
      </c>
    </row>
    <row r="577" spans="1:8" ht="31.5" customHeight="1" x14ac:dyDescent="0.25">
      <c r="A577" s="251"/>
      <c r="B577" s="251"/>
      <c r="C577" s="247"/>
      <c r="D577" s="245"/>
      <c r="E577" s="38" t="s">
        <v>176</v>
      </c>
      <c r="F577" s="37">
        <f>C571*H577</f>
        <v>16923.12</v>
      </c>
      <c r="G577" s="37">
        <f>F577/C571</f>
        <v>4</v>
      </c>
      <c r="H577" s="37">
        <v>4</v>
      </c>
    </row>
    <row r="578" spans="1:8" ht="105.75" customHeight="1" x14ac:dyDescent="0.25">
      <c r="A578" s="251"/>
      <c r="B578" s="251"/>
      <c r="C578" s="247"/>
      <c r="D578" s="245" t="s">
        <v>850</v>
      </c>
      <c r="E578" s="38" t="s">
        <v>175</v>
      </c>
      <c r="F578" s="37">
        <f>C571*H578</f>
        <v>215769.78</v>
      </c>
      <c r="G578" s="37">
        <f>F578/C571</f>
        <v>51</v>
      </c>
      <c r="H578" s="37">
        <f>17*3</f>
        <v>51</v>
      </c>
    </row>
    <row r="579" spans="1:8" ht="98.25" customHeight="1" x14ac:dyDescent="0.25">
      <c r="A579" s="252"/>
      <c r="B579" s="252"/>
      <c r="C579" s="248"/>
      <c r="D579" s="245"/>
      <c r="E579" s="38" t="s">
        <v>176</v>
      </c>
      <c r="F579" s="37">
        <f>C571*H579</f>
        <v>63461.7</v>
      </c>
      <c r="G579" s="37">
        <f>F579/C571</f>
        <v>15</v>
      </c>
      <c r="H579" s="37">
        <f>5*3</f>
        <v>15</v>
      </c>
    </row>
    <row r="580" spans="1:8" ht="15.75" x14ac:dyDescent="0.25">
      <c r="A580" s="245">
        <f>A571+1</f>
        <v>38</v>
      </c>
      <c r="B580" s="245" t="s">
        <v>672</v>
      </c>
      <c r="C580" s="249">
        <v>2510.3000000000002</v>
      </c>
      <c r="D580" s="186"/>
      <c r="E580" s="38" t="s">
        <v>216</v>
      </c>
      <c r="F580" s="37">
        <f>SUM(F581:F584)</f>
        <v>296215.40000000002</v>
      </c>
      <c r="G580" s="37">
        <f>SUM(G581:G584)</f>
        <v>118</v>
      </c>
      <c r="H580" s="37">
        <f>SUM(H581:H584)</f>
        <v>118</v>
      </c>
    </row>
    <row r="581" spans="1:8" ht="15.75" customHeight="1" x14ac:dyDescent="0.25">
      <c r="A581" s="245"/>
      <c r="B581" s="245"/>
      <c r="C581" s="249"/>
      <c r="D581" s="245" t="s">
        <v>212</v>
      </c>
      <c r="E581" s="38" t="s">
        <v>175</v>
      </c>
      <c r="F581" s="37">
        <f>C580*H581</f>
        <v>140576.79999999999</v>
      </c>
      <c r="G581" s="37">
        <f>F581/C580</f>
        <v>56</v>
      </c>
      <c r="H581" s="37">
        <v>56</v>
      </c>
    </row>
    <row r="582" spans="1:8" ht="31.5" customHeight="1" x14ac:dyDescent="0.25">
      <c r="A582" s="245"/>
      <c r="B582" s="245"/>
      <c r="C582" s="249"/>
      <c r="D582" s="245"/>
      <c r="E582" s="38" t="s">
        <v>176</v>
      </c>
      <c r="F582" s="37">
        <f>C580*H582</f>
        <v>45185.4</v>
      </c>
      <c r="G582" s="37">
        <f>F582/C580</f>
        <v>18</v>
      </c>
      <c r="H582" s="37">
        <v>18</v>
      </c>
    </row>
    <row r="583" spans="1:8" ht="15.75" customHeight="1" x14ac:dyDescent="0.25">
      <c r="A583" s="245">
        <v>882</v>
      </c>
      <c r="B583" s="245"/>
      <c r="C583" s="249"/>
      <c r="D583" s="245" t="s">
        <v>484</v>
      </c>
      <c r="E583" s="38" t="s">
        <v>175</v>
      </c>
      <c r="F583" s="37">
        <f>C580*H583</f>
        <v>82839.899999999994</v>
      </c>
      <c r="G583" s="37">
        <f>F583/C580</f>
        <v>33</v>
      </c>
      <c r="H583" s="37">
        <v>33</v>
      </c>
    </row>
    <row r="584" spans="1:8" ht="31.5" customHeight="1" x14ac:dyDescent="0.25">
      <c r="A584" s="245">
        <v>883</v>
      </c>
      <c r="B584" s="245"/>
      <c r="C584" s="249"/>
      <c r="D584" s="245"/>
      <c r="E584" s="38" t="s">
        <v>176</v>
      </c>
      <c r="F584" s="37">
        <f>C580*H584</f>
        <v>27613.3</v>
      </c>
      <c r="G584" s="37">
        <f>F584/C580</f>
        <v>11</v>
      </c>
      <c r="H584" s="37">
        <v>11</v>
      </c>
    </row>
    <row r="585" spans="1:8" ht="15.75" customHeight="1" x14ac:dyDescent="0.25">
      <c r="A585" s="245">
        <f>A580+1</f>
        <v>39</v>
      </c>
      <c r="B585" s="245" t="s">
        <v>253</v>
      </c>
      <c r="C585" s="249">
        <v>3257.8</v>
      </c>
      <c r="D585" s="245" t="s">
        <v>212</v>
      </c>
      <c r="E585" s="38" t="s">
        <v>216</v>
      </c>
      <c r="F585" s="37">
        <f>SUM(F586:F587)</f>
        <v>3519028.5</v>
      </c>
      <c r="G585" s="37">
        <f>SUM(G586:G587)</f>
        <v>1080.19</v>
      </c>
      <c r="H585" s="37">
        <f>SUM(H586:H587)</f>
        <v>1434</v>
      </c>
    </row>
    <row r="586" spans="1:8" ht="15.75" customHeight="1" x14ac:dyDescent="0.25">
      <c r="A586" s="245">
        <v>441</v>
      </c>
      <c r="B586" s="245"/>
      <c r="C586" s="249"/>
      <c r="D586" s="245"/>
      <c r="E586" s="38" t="s">
        <v>177</v>
      </c>
      <c r="F586" s="37">
        <v>3445299.1</v>
      </c>
      <c r="G586" s="37">
        <f>F586/C585+0.01</f>
        <v>1057.56</v>
      </c>
      <c r="H586" s="37">
        <v>1404</v>
      </c>
    </row>
    <row r="587" spans="1:8" ht="15.75" customHeight="1" x14ac:dyDescent="0.25">
      <c r="A587" s="245">
        <v>442</v>
      </c>
      <c r="B587" s="245"/>
      <c r="C587" s="249"/>
      <c r="D587" s="245"/>
      <c r="E587" s="38" t="s">
        <v>207</v>
      </c>
      <c r="F587" s="37">
        <f>F586*0.0214</f>
        <v>73729.399999999994</v>
      </c>
      <c r="G587" s="37">
        <f>F587/C585</f>
        <v>22.63</v>
      </c>
      <c r="H587" s="37">
        <v>30</v>
      </c>
    </row>
    <row r="588" spans="1:8" ht="15.75" x14ac:dyDescent="0.25">
      <c r="A588" s="245">
        <f>A585+1</f>
        <v>40</v>
      </c>
      <c r="B588" s="245" t="s">
        <v>254</v>
      </c>
      <c r="C588" s="249">
        <v>4277</v>
      </c>
      <c r="D588" s="245" t="s">
        <v>206</v>
      </c>
      <c r="E588" s="38" t="s">
        <v>216</v>
      </c>
      <c r="F588" s="37">
        <f>SUM(F589:F592)</f>
        <v>8579067.1999999993</v>
      </c>
      <c r="G588" s="37">
        <f>SUM(G589:G592)</f>
        <v>2005.86</v>
      </c>
      <c r="H588" s="37">
        <f>SUM(H589:H592)</f>
        <v>3018</v>
      </c>
    </row>
    <row r="589" spans="1:8" ht="15.75" customHeight="1" x14ac:dyDescent="0.25">
      <c r="A589" s="245"/>
      <c r="B589" s="245"/>
      <c r="C589" s="249"/>
      <c r="D589" s="245"/>
      <c r="E589" s="38" t="s">
        <v>175</v>
      </c>
      <c r="F589" s="37">
        <v>300482.87</v>
      </c>
      <c r="G589" s="37">
        <f>F589/C588</f>
        <v>70.260000000000005</v>
      </c>
      <c r="H589" s="37">
        <v>151</v>
      </c>
    </row>
    <row r="590" spans="1:8" ht="31.5" customHeight="1" x14ac:dyDescent="0.25">
      <c r="A590" s="245"/>
      <c r="B590" s="245"/>
      <c r="C590" s="249"/>
      <c r="D590" s="245"/>
      <c r="E590" s="38" t="s">
        <v>176</v>
      </c>
      <c r="F590" s="37">
        <v>10160</v>
      </c>
      <c r="G590" s="37">
        <f>F590/C588</f>
        <v>2.38</v>
      </c>
      <c r="H590" s="37">
        <v>36</v>
      </c>
    </row>
    <row r="591" spans="1:8" ht="15.75" customHeight="1" x14ac:dyDescent="0.25">
      <c r="A591" s="245">
        <v>459</v>
      </c>
      <c r="B591" s="245"/>
      <c r="C591" s="249"/>
      <c r="D591" s="245"/>
      <c r="E591" s="38" t="s">
        <v>177</v>
      </c>
      <c r="F591" s="37">
        <v>8095187.3200000003</v>
      </c>
      <c r="G591" s="37">
        <f>F591/C588-0.01</f>
        <v>1892.72</v>
      </c>
      <c r="H591" s="37">
        <v>2772</v>
      </c>
    </row>
    <row r="592" spans="1:8" ht="15.75" customHeight="1" x14ac:dyDescent="0.25">
      <c r="A592" s="245">
        <v>460</v>
      </c>
      <c r="B592" s="245"/>
      <c r="C592" s="249"/>
      <c r="D592" s="245"/>
      <c r="E592" s="38" t="s">
        <v>207</v>
      </c>
      <c r="F592" s="37">
        <f>F591*0.0214</f>
        <v>173237.01</v>
      </c>
      <c r="G592" s="37">
        <f>F592/C588</f>
        <v>40.5</v>
      </c>
      <c r="H592" s="37">
        <v>59</v>
      </c>
    </row>
    <row r="593" spans="1:8" ht="15.75" x14ac:dyDescent="0.25">
      <c r="A593" s="245">
        <f>A588+1</f>
        <v>41</v>
      </c>
      <c r="B593" s="245" t="s">
        <v>241</v>
      </c>
      <c r="C593" s="249">
        <v>1231.45</v>
      </c>
      <c r="D593" s="245" t="s">
        <v>206</v>
      </c>
      <c r="E593" s="38" t="s">
        <v>216</v>
      </c>
      <c r="F593" s="37">
        <f>SUM(F594:F595)</f>
        <v>3692173.06</v>
      </c>
      <c r="G593" s="37">
        <f>SUM(G594:G595)</f>
        <v>2998.23</v>
      </c>
      <c r="H593" s="37">
        <f>SUM(H594:H595)</f>
        <v>4728</v>
      </c>
    </row>
    <row r="594" spans="1:8" ht="15.75" customHeight="1" x14ac:dyDescent="0.25">
      <c r="A594" s="245">
        <v>319</v>
      </c>
      <c r="B594" s="245"/>
      <c r="C594" s="249"/>
      <c r="D594" s="245"/>
      <c r="E594" s="38" t="s">
        <v>177</v>
      </c>
      <c r="F594" s="37">
        <v>3614816</v>
      </c>
      <c r="G594" s="37">
        <f>F594/C593</f>
        <v>2935.41</v>
      </c>
      <c r="H594" s="37">
        <v>4629</v>
      </c>
    </row>
    <row r="595" spans="1:8" ht="15.75" customHeight="1" x14ac:dyDescent="0.25">
      <c r="A595" s="245">
        <v>320</v>
      </c>
      <c r="B595" s="245"/>
      <c r="C595" s="249"/>
      <c r="D595" s="245"/>
      <c r="E595" s="38" t="s">
        <v>207</v>
      </c>
      <c r="F595" s="37">
        <v>77357.06</v>
      </c>
      <c r="G595" s="37">
        <f>F595/C593</f>
        <v>62.82</v>
      </c>
      <c r="H595" s="37">
        <v>99</v>
      </c>
    </row>
    <row r="596" spans="1:8" ht="15.75" x14ac:dyDescent="0.25">
      <c r="A596" s="245">
        <f>A593+1</f>
        <v>42</v>
      </c>
      <c r="B596" s="245" t="s">
        <v>673</v>
      </c>
      <c r="C596" s="249">
        <v>1250.22</v>
      </c>
      <c r="D596" s="245" t="s">
        <v>206</v>
      </c>
      <c r="E596" s="38" t="s">
        <v>216</v>
      </c>
      <c r="F596" s="37">
        <f>F597+F598</f>
        <v>125156.42</v>
      </c>
      <c r="G596" s="37">
        <f>G597+G598</f>
        <v>100.11</v>
      </c>
      <c r="H596" s="37">
        <f>H597+H598</f>
        <v>211</v>
      </c>
    </row>
    <row r="597" spans="1:8" ht="15.75" customHeight="1" x14ac:dyDescent="0.25">
      <c r="A597" s="245">
        <v>75</v>
      </c>
      <c r="B597" s="245"/>
      <c r="C597" s="249"/>
      <c r="D597" s="245"/>
      <c r="E597" s="38" t="s">
        <v>175</v>
      </c>
      <c r="F597" s="37">
        <v>110596.42</v>
      </c>
      <c r="G597" s="37">
        <f>F597/C596</f>
        <v>88.46</v>
      </c>
      <c r="H597" s="37">
        <v>151</v>
      </c>
    </row>
    <row r="598" spans="1:8" ht="31.5" customHeight="1" x14ac:dyDescent="0.25">
      <c r="A598" s="245">
        <v>76</v>
      </c>
      <c r="B598" s="245"/>
      <c r="C598" s="249"/>
      <c r="D598" s="245"/>
      <c r="E598" s="38" t="s">
        <v>176</v>
      </c>
      <c r="F598" s="37">
        <v>14560</v>
      </c>
      <c r="G598" s="37">
        <f>F598/C596</f>
        <v>11.65</v>
      </c>
      <c r="H598" s="37">
        <v>60</v>
      </c>
    </row>
    <row r="599" spans="1:8" ht="15.75" customHeight="1" x14ac:dyDescent="0.25">
      <c r="A599" s="245">
        <f>A596+1</f>
        <v>43</v>
      </c>
      <c r="B599" s="245" t="s">
        <v>674</v>
      </c>
      <c r="C599" s="249">
        <v>5728.3</v>
      </c>
      <c r="D599" s="186"/>
      <c r="E599" s="38" t="s">
        <v>216</v>
      </c>
      <c r="F599" s="37">
        <f>SUM(F600:F608)</f>
        <v>5243444.93</v>
      </c>
      <c r="G599" s="37">
        <f>SUM(G600:G608)</f>
        <v>915.36</v>
      </c>
      <c r="H599" s="37">
        <f>SUM(H600:H608)</f>
        <v>915.4</v>
      </c>
    </row>
    <row r="600" spans="1:8" ht="31.5" customHeight="1" x14ac:dyDescent="0.25">
      <c r="A600" s="245"/>
      <c r="B600" s="245"/>
      <c r="C600" s="249"/>
      <c r="D600" s="245" t="s">
        <v>316</v>
      </c>
      <c r="E600" s="38" t="s">
        <v>176</v>
      </c>
      <c r="F600" s="37">
        <v>2500</v>
      </c>
      <c r="G600" s="37">
        <f>F600/C599</f>
        <v>0.44</v>
      </c>
      <c r="H600" s="37">
        <f>2500/C599</f>
        <v>0.44</v>
      </c>
    </row>
    <row r="601" spans="1:8" ht="15.75" customHeight="1" x14ac:dyDescent="0.25">
      <c r="A601" s="245">
        <v>756</v>
      </c>
      <c r="B601" s="245"/>
      <c r="C601" s="249"/>
      <c r="D601" s="245"/>
      <c r="E601" s="38" t="s">
        <v>178</v>
      </c>
      <c r="F601" s="37">
        <v>1708785.14</v>
      </c>
      <c r="G601" s="37">
        <f>F601/C599</f>
        <v>298.31</v>
      </c>
      <c r="H601" s="37">
        <f>1708823/C599+0.01</f>
        <v>298.32</v>
      </c>
    </row>
    <row r="602" spans="1:8" ht="15.75" customHeight="1" x14ac:dyDescent="0.25">
      <c r="A602" s="245">
        <v>757</v>
      </c>
      <c r="B602" s="245"/>
      <c r="C602" s="249"/>
      <c r="D602" s="245"/>
      <c r="E602" s="38" t="s">
        <v>207</v>
      </c>
      <c r="F602" s="37">
        <v>36568</v>
      </c>
      <c r="G602" s="37">
        <f>F602/C599</f>
        <v>6.38</v>
      </c>
      <c r="H602" s="37">
        <f>36569/C599</f>
        <v>6.38</v>
      </c>
    </row>
    <row r="603" spans="1:8" ht="31.5" customHeight="1" x14ac:dyDescent="0.25">
      <c r="A603" s="245"/>
      <c r="B603" s="245"/>
      <c r="C603" s="249"/>
      <c r="D603" s="245" t="s">
        <v>319</v>
      </c>
      <c r="E603" s="38" t="s">
        <v>176</v>
      </c>
      <c r="F603" s="37">
        <v>2500</v>
      </c>
      <c r="G603" s="37">
        <f>F603/C599</f>
        <v>0.44</v>
      </c>
      <c r="H603" s="37">
        <f>2500/C599</f>
        <v>0.44</v>
      </c>
    </row>
    <row r="604" spans="1:8" ht="15.75" customHeight="1" x14ac:dyDescent="0.25">
      <c r="A604" s="245"/>
      <c r="B604" s="245"/>
      <c r="C604" s="249"/>
      <c r="D604" s="245"/>
      <c r="E604" s="38" t="s">
        <v>178</v>
      </c>
      <c r="F604" s="37">
        <v>1708801.66</v>
      </c>
      <c r="G604" s="37">
        <f>F604/C599</f>
        <v>298.31</v>
      </c>
      <c r="H604" s="37">
        <f>1708823/C599</f>
        <v>298.31</v>
      </c>
    </row>
    <row r="605" spans="1:8" ht="15.75" customHeight="1" x14ac:dyDescent="0.25">
      <c r="A605" s="245"/>
      <c r="B605" s="245"/>
      <c r="C605" s="249"/>
      <c r="D605" s="245"/>
      <c r="E605" s="38" t="s">
        <v>207</v>
      </c>
      <c r="F605" s="37">
        <v>36568.36</v>
      </c>
      <c r="G605" s="37">
        <f>F605/C599</f>
        <v>6.38</v>
      </c>
      <c r="H605" s="37">
        <f>36569/C599</f>
        <v>6.38</v>
      </c>
    </row>
    <row r="606" spans="1:8" ht="31.5" customHeight="1" x14ac:dyDescent="0.25">
      <c r="A606" s="245"/>
      <c r="B606" s="245"/>
      <c r="C606" s="249"/>
      <c r="D606" s="245" t="s">
        <v>320</v>
      </c>
      <c r="E606" s="38" t="s">
        <v>176</v>
      </c>
      <c r="F606" s="37">
        <v>2500</v>
      </c>
      <c r="G606" s="37">
        <f>F606/C599</f>
        <v>0.44</v>
      </c>
      <c r="H606" s="37">
        <f>2500/C599</f>
        <v>0.44</v>
      </c>
    </row>
    <row r="607" spans="1:8" ht="15.75" customHeight="1" x14ac:dyDescent="0.25">
      <c r="A607" s="245"/>
      <c r="B607" s="245"/>
      <c r="C607" s="249"/>
      <c r="D607" s="245"/>
      <c r="E607" s="38" t="s">
        <v>178</v>
      </c>
      <c r="F607" s="37">
        <v>1708656.52</v>
      </c>
      <c r="G607" s="37">
        <f>F607/C599</f>
        <v>298.27999999999997</v>
      </c>
      <c r="H607" s="37">
        <f>1708823/C599</f>
        <v>298.31</v>
      </c>
    </row>
    <row r="608" spans="1:8" ht="15.75" customHeight="1" x14ac:dyDescent="0.25">
      <c r="A608" s="245"/>
      <c r="B608" s="245"/>
      <c r="C608" s="249"/>
      <c r="D608" s="245"/>
      <c r="E608" s="38" t="s">
        <v>207</v>
      </c>
      <c r="F608" s="37">
        <v>36565.25</v>
      </c>
      <c r="G608" s="37">
        <f>F608/C599</f>
        <v>6.38</v>
      </c>
      <c r="H608" s="37">
        <f>36569/C599</f>
        <v>6.38</v>
      </c>
    </row>
    <row r="609" spans="1:8" ht="15.75" x14ac:dyDescent="0.25">
      <c r="A609" s="245">
        <f>A599+1</f>
        <v>44</v>
      </c>
      <c r="B609" s="245" t="s">
        <v>255</v>
      </c>
      <c r="C609" s="249">
        <v>3054</v>
      </c>
      <c r="D609" s="186"/>
      <c r="E609" s="38" t="s">
        <v>216</v>
      </c>
      <c r="F609" s="37">
        <f>SUM(F610:F613)</f>
        <v>1102396.52</v>
      </c>
      <c r="G609" s="37">
        <f>SUM(G610:G613)</f>
        <v>360.97</v>
      </c>
      <c r="H609" s="37">
        <f>SUM(H610:H613)</f>
        <v>2296</v>
      </c>
    </row>
    <row r="610" spans="1:8" ht="15.75" customHeight="1" x14ac:dyDescent="0.25">
      <c r="A610" s="245"/>
      <c r="B610" s="245"/>
      <c r="C610" s="249"/>
      <c r="D610" s="245" t="s">
        <v>212</v>
      </c>
      <c r="E610" s="38" t="s">
        <v>177</v>
      </c>
      <c r="F610" s="37">
        <v>859023.19</v>
      </c>
      <c r="G610" s="37">
        <f>F610/C609</f>
        <v>281.27999999999997</v>
      </c>
      <c r="H610" s="37">
        <v>1404</v>
      </c>
    </row>
    <row r="611" spans="1:8" ht="15.75" customHeight="1" x14ac:dyDescent="0.25">
      <c r="A611" s="245"/>
      <c r="B611" s="245"/>
      <c r="C611" s="249"/>
      <c r="D611" s="245"/>
      <c r="E611" s="38" t="s">
        <v>207</v>
      </c>
      <c r="F611" s="37">
        <f>F610*0.0214</f>
        <v>18383.099999999999</v>
      </c>
      <c r="G611" s="37">
        <f>F611/C609</f>
        <v>6.02</v>
      </c>
      <c r="H611" s="37">
        <v>30</v>
      </c>
    </row>
    <row r="612" spans="1:8" ht="67.5" customHeight="1" x14ac:dyDescent="0.25">
      <c r="A612" s="245">
        <v>465</v>
      </c>
      <c r="B612" s="245"/>
      <c r="C612" s="249"/>
      <c r="D612" s="245" t="s">
        <v>510</v>
      </c>
      <c r="E612" s="38" t="s">
        <v>334</v>
      </c>
      <c r="F612" s="37">
        <v>220276.32</v>
      </c>
      <c r="G612" s="37">
        <f>F612/C609</f>
        <v>72.13</v>
      </c>
      <c r="H612" s="37">
        <f>422*2</f>
        <v>844</v>
      </c>
    </row>
    <row r="613" spans="1:8" ht="67.5" customHeight="1" x14ac:dyDescent="0.25">
      <c r="A613" s="245">
        <v>466</v>
      </c>
      <c r="B613" s="245"/>
      <c r="C613" s="249"/>
      <c r="D613" s="245"/>
      <c r="E613" s="38" t="s">
        <v>207</v>
      </c>
      <c r="F613" s="37">
        <f>F612*0.0214</f>
        <v>4713.91</v>
      </c>
      <c r="G613" s="37">
        <f>F613/C609</f>
        <v>1.54</v>
      </c>
      <c r="H613" s="37">
        <f>9*2</f>
        <v>18</v>
      </c>
    </row>
    <row r="614" spans="1:8" ht="15.75" x14ac:dyDescent="0.25">
      <c r="A614" s="245">
        <f>A609+1</f>
        <v>45</v>
      </c>
      <c r="B614" s="245" t="s">
        <v>256</v>
      </c>
      <c r="C614" s="249">
        <v>2961.5</v>
      </c>
      <c r="D614" s="186"/>
      <c r="E614" s="38" t="s">
        <v>216</v>
      </c>
      <c r="F614" s="37">
        <f>SUM(F615:F618)</f>
        <v>1124656</v>
      </c>
      <c r="G614" s="37">
        <f>SUM(G615:G618)</f>
        <v>379.76</v>
      </c>
      <c r="H614" s="37">
        <f>SUM(H615:H618)</f>
        <v>2296</v>
      </c>
    </row>
    <row r="615" spans="1:8" ht="15.75" customHeight="1" x14ac:dyDescent="0.25">
      <c r="A615" s="245"/>
      <c r="B615" s="245"/>
      <c r="C615" s="249"/>
      <c r="D615" s="245" t="s">
        <v>212</v>
      </c>
      <c r="E615" s="38" t="s">
        <v>177</v>
      </c>
      <c r="F615" s="37">
        <v>885361.33</v>
      </c>
      <c r="G615" s="37">
        <f>F615/C614-0.01</f>
        <v>298.95</v>
      </c>
      <c r="H615" s="37">
        <v>1404</v>
      </c>
    </row>
    <row r="616" spans="1:8" ht="15.75" customHeight="1" x14ac:dyDescent="0.25">
      <c r="A616" s="245"/>
      <c r="B616" s="245"/>
      <c r="C616" s="249"/>
      <c r="D616" s="245"/>
      <c r="E616" s="38" t="s">
        <v>207</v>
      </c>
      <c r="F616" s="37">
        <f>F615*0.0214</f>
        <v>18946.73</v>
      </c>
      <c r="G616" s="37">
        <f>F616/C614</f>
        <v>6.4</v>
      </c>
      <c r="H616" s="37">
        <v>30</v>
      </c>
    </row>
    <row r="617" spans="1:8" ht="62.25" customHeight="1" x14ac:dyDescent="0.25">
      <c r="A617" s="245">
        <v>469</v>
      </c>
      <c r="B617" s="245"/>
      <c r="C617" s="249"/>
      <c r="D617" s="245" t="s">
        <v>510</v>
      </c>
      <c r="E617" s="38" t="s">
        <v>334</v>
      </c>
      <c r="F617" s="37">
        <v>215731.29</v>
      </c>
      <c r="G617" s="37">
        <f>F617/C614</f>
        <v>72.849999999999994</v>
      </c>
      <c r="H617" s="37">
        <f>422*2</f>
        <v>844</v>
      </c>
    </row>
    <row r="618" spans="1:8" ht="62.25" customHeight="1" x14ac:dyDescent="0.25">
      <c r="A618" s="245">
        <v>470</v>
      </c>
      <c r="B618" s="245"/>
      <c r="C618" s="249"/>
      <c r="D618" s="245"/>
      <c r="E618" s="38" t="s">
        <v>207</v>
      </c>
      <c r="F618" s="37">
        <f>F617*0.0214</f>
        <v>4616.6499999999996</v>
      </c>
      <c r="G618" s="37">
        <f>F618/C614</f>
        <v>1.56</v>
      </c>
      <c r="H618" s="37">
        <f>9*2</f>
        <v>18</v>
      </c>
    </row>
    <row r="619" spans="1:8" ht="15.75" x14ac:dyDescent="0.25">
      <c r="A619" s="245">
        <f>A614+1</f>
        <v>46</v>
      </c>
      <c r="B619" s="245" t="s">
        <v>675</v>
      </c>
      <c r="C619" s="249">
        <v>1063.5999999999999</v>
      </c>
      <c r="D619" s="245" t="s">
        <v>206</v>
      </c>
      <c r="E619" s="38" t="s">
        <v>216</v>
      </c>
      <c r="F619" s="37">
        <f>F620+F621</f>
        <v>113228.26</v>
      </c>
      <c r="G619" s="37">
        <f>G620+G621</f>
        <v>106.46</v>
      </c>
      <c r="H619" s="37">
        <f>H620+H621</f>
        <v>211</v>
      </c>
    </row>
    <row r="620" spans="1:8" ht="15.75" customHeight="1" x14ac:dyDescent="0.25">
      <c r="A620" s="245">
        <v>75</v>
      </c>
      <c r="B620" s="245"/>
      <c r="C620" s="249"/>
      <c r="D620" s="245"/>
      <c r="E620" s="38" t="s">
        <v>175</v>
      </c>
      <c r="F620" s="37">
        <v>100508.26</v>
      </c>
      <c r="G620" s="37">
        <f>F620/C619</f>
        <v>94.5</v>
      </c>
      <c r="H620" s="37">
        <v>151</v>
      </c>
    </row>
    <row r="621" spans="1:8" ht="31.5" customHeight="1" x14ac:dyDescent="0.25">
      <c r="A621" s="245">
        <v>76</v>
      </c>
      <c r="B621" s="245"/>
      <c r="C621" s="249"/>
      <c r="D621" s="245"/>
      <c r="E621" s="38" t="s">
        <v>176</v>
      </c>
      <c r="F621" s="37">
        <v>12720</v>
      </c>
      <c r="G621" s="37">
        <f>F621/C619</f>
        <v>11.96</v>
      </c>
      <c r="H621" s="37">
        <v>60</v>
      </c>
    </row>
    <row r="622" spans="1:8" ht="15.75" customHeight="1" x14ac:dyDescent="0.25">
      <c r="A622" s="245">
        <f>A619+1</f>
        <v>47</v>
      </c>
      <c r="B622" s="245" t="s">
        <v>676</v>
      </c>
      <c r="C622" s="249">
        <v>2582.4</v>
      </c>
      <c r="D622" s="245" t="s">
        <v>337</v>
      </c>
      <c r="E622" s="38" t="s">
        <v>216</v>
      </c>
      <c r="F622" s="37">
        <f>F623+F624</f>
        <v>12912</v>
      </c>
      <c r="G622" s="37">
        <f>G623+G624</f>
        <v>5</v>
      </c>
      <c r="H622" s="37">
        <f>H623+H624</f>
        <v>5</v>
      </c>
    </row>
    <row r="623" spans="1:8" ht="15.75" customHeight="1" x14ac:dyDescent="0.25">
      <c r="A623" s="245"/>
      <c r="B623" s="245"/>
      <c r="C623" s="249"/>
      <c r="D623" s="245"/>
      <c r="E623" s="38" t="s">
        <v>175</v>
      </c>
      <c r="F623" s="37">
        <f>H623*C622</f>
        <v>10329.6</v>
      </c>
      <c r="G623" s="37">
        <f>F623/C622</f>
        <v>4</v>
      </c>
      <c r="H623" s="37">
        <v>4</v>
      </c>
    </row>
    <row r="624" spans="1:8" ht="31.5" customHeight="1" x14ac:dyDescent="0.25">
      <c r="A624" s="245"/>
      <c r="B624" s="245"/>
      <c r="C624" s="249"/>
      <c r="D624" s="245"/>
      <c r="E624" s="38" t="s">
        <v>176</v>
      </c>
      <c r="F624" s="37">
        <f>H624*C622</f>
        <v>2582.4</v>
      </c>
      <c r="G624" s="37">
        <f>F624/C622</f>
        <v>1</v>
      </c>
      <c r="H624" s="37">
        <v>1</v>
      </c>
    </row>
    <row r="625" spans="1:8" ht="15.75" x14ac:dyDescent="0.25">
      <c r="A625" s="245">
        <f>A622+1</f>
        <v>48</v>
      </c>
      <c r="B625" s="245" t="s">
        <v>257</v>
      </c>
      <c r="C625" s="249">
        <v>3120.1</v>
      </c>
      <c r="D625" s="186"/>
      <c r="E625" s="38" t="s">
        <v>216</v>
      </c>
      <c r="F625" s="37">
        <f>SUM(F626:F629)</f>
        <v>5453044.1200000001</v>
      </c>
      <c r="G625" s="37">
        <f>SUM(G626:G629)</f>
        <v>1747.71</v>
      </c>
      <c r="H625" s="37">
        <f>SUM(H626:H629)</f>
        <v>1865</v>
      </c>
    </row>
    <row r="626" spans="1:8" ht="15.75" customHeight="1" x14ac:dyDescent="0.25">
      <c r="A626" s="245">
        <v>481</v>
      </c>
      <c r="B626" s="245"/>
      <c r="C626" s="249"/>
      <c r="D626" s="245" t="s">
        <v>212</v>
      </c>
      <c r="E626" s="38" t="s">
        <v>177</v>
      </c>
      <c r="F626" s="37">
        <v>4022205.82</v>
      </c>
      <c r="G626" s="37">
        <f>F626/C625-0.01</f>
        <v>1289.1199999999999</v>
      </c>
      <c r="H626" s="37">
        <v>1404</v>
      </c>
    </row>
    <row r="627" spans="1:8" ht="15.75" customHeight="1" x14ac:dyDescent="0.25">
      <c r="A627" s="245">
        <v>482</v>
      </c>
      <c r="B627" s="245"/>
      <c r="C627" s="249"/>
      <c r="D627" s="245"/>
      <c r="E627" s="38" t="s">
        <v>207</v>
      </c>
      <c r="F627" s="37">
        <v>86075.199999999997</v>
      </c>
      <c r="G627" s="37">
        <f>F627/C625</f>
        <v>27.59</v>
      </c>
      <c r="H627" s="37">
        <v>30</v>
      </c>
    </row>
    <row r="628" spans="1:8" ht="45" customHeight="1" x14ac:dyDescent="0.25">
      <c r="A628" s="245">
        <v>483</v>
      </c>
      <c r="B628" s="245"/>
      <c r="C628" s="249"/>
      <c r="D628" s="245" t="s">
        <v>509</v>
      </c>
      <c r="E628" s="38" t="s">
        <v>334</v>
      </c>
      <c r="F628" s="37">
        <f>C625*422</f>
        <v>1316682.2</v>
      </c>
      <c r="G628" s="37">
        <f>F628/C625</f>
        <v>422</v>
      </c>
      <c r="H628" s="37">
        <f>422</f>
        <v>422</v>
      </c>
    </row>
    <row r="629" spans="1:8" ht="45" customHeight="1" x14ac:dyDescent="0.25">
      <c r="A629" s="245">
        <v>484</v>
      </c>
      <c r="B629" s="245"/>
      <c r="C629" s="249"/>
      <c r="D629" s="245"/>
      <c r="E629" s="38" t="s">
        <v>207</v>
      </c>
      <c r="F629" s="37">
        <f>C625*9</f>
        <v>28080.9</v>
      </c>
      <c r="G629" s="37">
        <f>F629/C625</f>
        <v>9</v>
      </c>
      <c r="H629" s="37">
        <f>9</f>
        <v>9</v>
      </c>
    </row>
    <row r="630" spans="1:8" ht="15.75" x14ac:dyDescent="0.25">
      <c r="A630" s="245">
        <f>A625+1</f>
        <v>49</v>
      </c>
      <c r="B630" s="245" t="s">
        <v>264</v>
      </c>
      <c r="C630" s="249">
        <v>7974.9</v>
      </c>
      <c r="D630" s="245" t="s">
        <v>206</v>
      </c>
      <c r="E630" s="38" t="s">
        <v>216</v>
      </c>
      <c r="F630" s="37">
        <f>F631+F632</f>
        <v>12153747.6</v>
      </c>
      <c r="G630" s="37">
        <f>G631+G632</f>
        <v>1524</v>
      </c>
      <c r="H630" s="37">
        <f>H631+H632</f>
        <v>1524</v>
      </c>
    </row>
    <row r="631" spans="1:8" ht="15.75" customHeight="1" x14ac:dyDescent="0.25">
      <c r="A631" s="245">
        <v>642</v>
      </c>
      <c r="B631" s="245"/>
      <c r="C631" s="249"/>
      <c r="D631" s="245"/>
      <c r="E631" s="38" t="s">
        <v>177</v>
      </c>
      <c r="F631" s="37">
        <f>C630*H631</f>
        <v>11898550.800000001</v>
      </c>
      <c r="G631" s="37">
        <f>F631/C630</f>
        <v>1492</v>
      </c>
      <c r="H631" s="37">
        <v>1492</v>
      </c>
    </row>
    <row r="632" spans="1:8" ht="15.75" customHeight="1" x14ac:dyDescent="0.25">
      <c r="A632" s="245">
        <v>643</v>
      </c>
      <c r="B632" s="245"/>
      <c r="C632" s="249"/>
      <c r="D632" s="245"/>
      <c r="E632" s="38" t="s">
        <v>207</v>
      </c>
      <c r="F632" s="37">
        <f>C630*H632</f>
        <v>255196.79999999999</v>
      </c>
      <c r="G632" s="37">
        <f>F632/C630</f>
        <v>32</v>
      </c>
      <c r="H632" s="37">
        <v>32</v>
      </c>
    </row>
    <row r="633" spans="1:8" ht="15.75" customHeight="1" x14ac:dyDescent="0.25">
      <c r="A633" s="245">
        <f>A630+1</f>
        <v>50</v>
      </c>
      <c r="B633" s="245" t="s">
        <v>265</v>
      </c>
      <c r="C633" s="249">
        <v>8466.6</v>
      </c>
      <c r="D633" s="245" t="s">
        <v>212</v>
      </c>
      <c r="E633" s="38" t="s">
        <v>216</v>
      </c>
      <c r="F633" s="37">
        <f>F634+F635</f>
        <v>9487847.4000000004</v>
      </c>
      <c r="G633" s="37">
        <f>G634+G635</f>
        <v>1120.6199999999999</v>
      </c>
      <c r="H633" s="37">
        <f>H634+H635</f>
        <v>1434</v>
      </c>
    </row>
    <row r="634" spans="1:8" ht="15.75" customHeight="1" x14ac:dyDescent="0.25">
      <c r="A634" s="245">
        <v>644</v>
      </c>
      <c r="B634" s="245"/>
      <c r="C634" s="249"/>
      <c r="D634" s="245"/>
      <c r="E634" s="38" t="s">
        <v>177</v>
      </c>
      <c r="F634" s="37">
        <v>9289061.4800000004</v>
      </c>
      <c r="G634" s="37">
        <f>F634/C633</f>
        <v>1097.1400000000001</v>
      </c>
      <c r="H634" s="37">
        <v>1404</v>
      </c>
    </row>
    <row r="635" spans="1:8" ht="15.75" customHeight="1" x14ac:dyDescent="0.25">
      <c r="A635" s="245">
        <v>645</v>
      </c>
      <c r="B635" s="245"/>
      <c r="C635" s="249"/>
      <c r="D635" s="245"/>
      <c r="E635" s="38" t="s">
        <v>207</v>
      </c>
      <c r="F635" s="37">
        <f>F634*0.0214</f>
        <v>198785.92000000001</v>
      </c>
      <c r="G635" s="37">
        <f>F635/C633</f>
        <v>23.48</v>
      </c>
      <c r="H635" s="37">
        <v>30</v>
      </c>
    </row>
    <row r="636" spans="1:8" ht="15.75" x14ac:dyDescent="0.25">
      <c r="A636" s="245">
        <f>A633+1</f>
        <v>51</v>
      </c>
      <c r="B636" s="245" t="s">
        <v>266</v>
      </c>
      <c r="C636" s="249">
        <v>2636.4</v>
      </c>
      <c r="D636" s="186"/>
      <c r="E636" s="38" t="s">
        <v>216</v>
      </c>
      <c r="F636" s="37">
        <f>F637+F638+F639+F640+F641+F642+F643+F644+F645+F646</f>
        <v>5994621.1100000003</v>
      </c>
      <c r="G636" s="37">
        <f>G637+G638+G639+G640+G641+G642+G643+G644+G645+G646</f>
        <v>2273.79</v>
      </c>
      <c r="H636" s="37">
        <f>H637+H638+H639+H640+H641+H642+H643+H644+H645+H646</f>
        <v>3139</v>
      </c>
    </row>
    <row r="637" spans="1:8" ht="31.5" customHeight="1" x14ac:dyDescent="0.25">
      <c r="A637" s="245"/>
      <c r="B637" s="245"/>
      <c r="C637" s="249"/>
      <c r="D637" s="245" t="s">
        <v>212</v>
      </c>
      <c r="E637" s="38" t="s">
        <v>177</v>
      </c>
      <c r="F637" s="37">
        <v>3367749.8</v>
      </c>
      <c r="G637" s="37">
        <f>F637/C636</f>
        <v>1277.4000000000001</v>
      </c>
      <c r="H637" s="37">
        <v>1404</v>
      </c>
    </row>
    <row r="638" spans="1:8" ht="15.75" customHeight="1" x14ac:dyDescent="0.25">
      <c r="A638" s="245"/>
      <c r="B638" s="245"/>
      <c r="C638" s="249"/>
      <c r="D638" s="245"/>
      <c r="E638" s="38" t="s">
        <v>207</v>
      </c>
      <c r="F638" s="37">
        <f>F637*0.0214</f>
        <v>72069.850000000006</v>
      </c>
      <c r="G638" s="37">
        <f>F638/C636</f>
        <v>27.34</v>
      </c>
      <c r="H638" s="37">
        <v>30</v>
      </c>
    </row>
    <row r="639" spans="1:8" ht="31.5" customHeight="1" x14ac:dyDescent="0.25">
      <c r="A639" s="245"/>
      <c r="B639" s="245"/>
      <c r="C639" s="249"/>
      <c r="D639" s="245" t="s">
        <v>211</v>
      </c>
      <c r="E639" s="38" t="s">
        <v>177</v>
      </c>
      <c r="F639" s="37">
        <v>808105.03</v>
      </c>
      <c r="G639" s="37">
        <f>F639/C636</f>
        <v>306.52</v>
      </c>
      <c r="H639" s="37">
        <v>336</v>
      </c>
    </row>
    <row r="640" spans="1:8" ht="15.75" customHeight="1" x14ac:dyDescent="0.25">
      <c r="A640" s="245"/>
      <c r="B640" s="245"/>
      <c r="C640" s="249"/>
      <c r="D640" s="245"/>
      <c r="E640" s="38" t="s">
        <v>207</v>
      </c>
      <c r="F640" s="37">
        <f>F639*0.0214</f>
        <v>17293.45</v>
      </c>
      <c r="G640" s="37">
        <f>F640/C636</f>
        <v>6.56</v>
      </c>
      <c r="H640" s="37">
        <v>7</v>
      </c>
    </row>
    <row r="641" spans="1:8" ht="31.5" customHeight="1" x14ac:dyDescent="0.25">
      <c r="A641" s="245"/>
      <c r="B641" s="245"/>
      <c r="C641" s="249"/>
      <c r="D641" s="245" t="s">
        <v>210</v>
      </c>
      <c r="E641" s="38" t="s">
        <v>177</v>
      </c>
      <c r="F641" s="37">
        <v>1025216.12</v>
      </c>
      <c r="G641" s="37">
        <f>F641/C636</f>
        <v>388.87</v>
      </c>
      <c r="H641" s="37">
        <v>463</v>
      </c>
    </row>
    <row r="642" spans="1:8" ht="15.75" customHeight="1" x14ac:dyDescent="0.25">
      <c r="A642" s="245"/>
      <c r="B642" s="245"/>
      <c r="C642" s="249"/>
      <c r="D642" s="245"/>
      <c r="E642" s="38" t="s">
        <v>207</v>
      </c>
      <c r="F642" s="37">
        <f>F641*0.0214</f>
        <v>21939.62</v>
      </c>
      <c r="G642" s="37">
        <f>F642/C636</f>
        <v>8.32</v>
      </c>
      <c r="H642" s="37">
        <v>10</v>
      </c>
    </row>
    <row r="643" spans="1:8" ht="31.5" customHeight="1" x14ac:dyDescent="0.25">
      <c r="A643" s="245"/>
      <c r="B643" s="245"/>
      <c r="C643" s="249"/>
      <c r="D643" s="245" t="s">
        <v>213</v>
      </c>
      <c r="E643" s="38" t="s">
        <v>177</v>
      </c>
      <c r="F643" s="37">
        <v>208354.85</v>
      </c>
      <c r="G643" s="37">
        <f>F643/C636</f>
        <v>79.03</v>
      </c>
      <c r="H643" s="37">
        <v>448</v>
      </c>
    </row>
    <row r="644" spans="1:8" ht="15.75" customHeight="1" x14ac:dyDescent="0.25">
      <c r="A644" s="245"/>
      <c r="B644" s="245"/>
      <c r="C644" s="249"/>
      <c r="D644" s="245"/>
      <c r="E644" s="38" t="s">
        <v>207</v>
      </c>
      <c r="F644" s="37">
        <f>F643*0.0214</f>
        <v>4458.79</v>
      </c>
      <c r="G644" s="37">
        <f>F644/C636</f>
        <v>1.69</v>
      </c>
      <c r="H644" s="37">
        <v>10</v>
      </c>
    </row>
    <row r="645" spans="1:8" ht="15.75" customHeight="1" x14ac:dyDescent="0.25">
      <c r="A645" s="245"/>
      <c r="B645" s="245"/>
      <c r="C645" s="249"/>
      <c r="D645" s="245" t="s">
        <v>511</v>
      </c>
      <c r="E645" s="38" t="s">
        <v>334</v>
      </c>
      <c r="F645" s="37">
        <v>459598.2</v>
      </c>
      <c r="G645" s="37">
        <f>F645/C636</f>
        <v>174.33</v>
      </c>
      <c r="H645" s="37">
        <v>422</v>
      </c>
    </row>
    <row r="646" spans="1:8" ht="15.75" customHeight="1" x14ac:dyDescent="0.25">
      <c r="A646" s="245"/>
      <c r="B646" s="245"/>
      <c r="C646" s="249"/>
      <c r="D646" s="245"/>
      <c r="E646" s="38" t="s">
        <v>207</v>
      </c>
      <c r="F646" s="37">
        <f>F645*0.0214</f>
        <v>9835.4</v>
      </c>
      <c r="G646" s="37">
        <f>F646/C636</f>
        <v>3.73</v>
      </c>
      <c r="H646" s="37">
        <v>9</v>
      </c>
    </row>
    <row r="647" spans="1:8" ht="15.75" x14ac:dyDescent="0.25">
      <c r="A647" s="250">
        <f>A636+1</f>
        <v>52</v>
      </c>
      <c r="B647" s="250" t="s">
        <v>258</v>
      </c>
      <c r="C647" s="246">
        <v>14255.3</v>
      </c>
      <c r="D647" s="245" t="s">
        <v>206</v>
      </c>
      <c r="E647" s="38" t="s">
        <v>216</v>
      </c>
      <c r="F647" s="37">
        <f>SUM(F648:F664)</f>
        <v>32204929.199999999</v>
      </c>
      <c r="G647" s="37">
        <f>SUM(G648:G664)</f>
        <v>2259.15</v>
      </c>
      <c r="H647" s="37">
        <f>SUM(H648:H664)</f>
        <v>2259.15</v>
      </c>
    </row>
    <row r="648" spans="1:8" ht="15.75" customHeight="1" x14ac:dyDescent="0.25">
      <c r="A648" s="251"/>
      <c r="B648" s="251"/>
      <c r="C648" s="247"/>
      <c r="D648" s="245"/>
      <c r="E648" s="38" t="s">
        <v>177</v>
      </c>
      <c r="F648" s="37">
        <f>C647*H648</f>
        <v>21268907.600000001</v>
      </c>
      <c r="G648" s="37">
        <f>F648/C647</f>
        <v>1492</v>
      </c>
      <c r="H648" s="37">
        <v>1492</v>
      </c>
    </row>
    <row r="649" spans="1:8" ht="15.75" customHeight="1" x14ac:dyDescent="0.25">
      <c r="A649" s="251"/>
      <c r="B649" s="251"/>
      <c r="C649" s="247"/>
      <c r="D649" s="245"/>
      <c r="E649" s="38" t="s">
        <v>207</v>
      </c>
      <c r="F649" s="37">
        <f>C647*H649</f>
        <v>456169.6</v>
      </c>
      <c r="G649" s="37">
        <f>F649/C647</f>
        <v>32</v>
      </c>
      <c r="H649" s="37">
        <v>32</v>
      </c>
    </row>
    <row r="650" spans="1:8" ht="31.5" customHeight="1" x14ac:dyDescent="0.25">
      <c r="A650" s="251"/>
      <c r="B650" s="251"/>
      <c r="C650" s="247"/>
      <c r="D650" s="245" t="s">
        <v>316</v>
      </c>
      <c r="E650" s="38" t="s">
        <v>176</v>
      </c>
      <c r="F650" s="37">
        <v>2500</v>
      </c>
      <c r="G650" s="37">
        <f>F650/C647-0.01</f>
        <v>0.17</v>
      </c>
      <c r="H650" s="37">
        <f>2500/C647-0.01</f>
        <v>0.17</v>
      </c>
    </row>
    <row r="651" spans="1:8" ht="15.75" customHeight="1" x14ac:dyDescent="0.25">
      <c r="A651" s="251"/>
      <c r="B651" s="251"/>
      <c r="C651" s="247"/>
      <c r="D651" s="245"/>
      <c r="E651" s="38" t="s">
        <v>178</v>
      </c>
      <c r="F651" s="37">
        <v>1708823</v>
      </c>
      <c r="G651" s="37">
        <f>F651/C647</f>
        <v>119.87</v>
      </c>
      <c r="H651" s="37">
        <f>1708823/C647</f>
        <v>119.87</v>
      </c>
    </row>
    <row r="652" spans="1:8" ht="15.75" customHeight="1" x14ac:dyDescent="0.25">
      <c r="A652" s="251"/>
      <c r="B652" s="251"/>
      <c r="C652" s="247"/>
      <c r="D652" s="245"/>
      <c r="E652" s="38" t="s">
        <v>207</v>
      </c>
      <c r="F652" s="37">
        <v>36569</v>
      </c>
      <c r="G652" s="37">
        <f>F652/C647</f>
        <v>2.57</v>
      </c>
      <c r="H652" s="37">
        <f>36569/C647</f>
        <v>2.57</v>
      </c>
    </row>
    <row r="653" spans="1:8" ht="31.5" customHeight="1" x14ac:dyDescent="0.25">
      <c r="A653" s="251"/>
      <c r="B653" s="251"/>
      <c r="C653" s="247"/>
      <c r="D653" s="245" t="s">
        <v>319</v>
      </c>
      <c r="E653" s="38" t="s">
        <v>176</v>
      </c>
      <c r="F653" s="37">
        <v>2500</v>
      </c>
      <c r="G653" s="37">
        <f>F653/C647-0.01</f>
        <v>0.17</v>
      </c>
      <c r="H653" s="37">
        <f>2500/C647-0.01</f>
        <v>0.17</v>
      </c>
    </row>
    <row r="654" spans="1:8" ht="15.75" customHeight="1" x14ac:dyDescent="0.25">
      <c r="A654" s="251"/>
      <c r="B654" s="251"/>
      <c r="C654" s="247"/>
      <c r="D654" s="245"/>
      <c r="E654" s="38" t="s">
        <v>178</v>
      </c>
      <c r="F654" s="37">
        <v>1708823</v>
      </c>
      <c r="G654" s="37">
        <f>F654/C647</f>
        <v>119.87</v>
      </c>
      <c r="H654" s="37">
        <f>1708823/C647</f>
        <v>119.87</v>
      </c>
    </row>
    <row r="655" spans="1:8" ht="15.75" customHeight="1" x14ac:dyDescent="0.25">
      <c r="A655" s="251"/>
      <c r="B655" s="251"/>
      <c r="C655" s="247"/>
      <c r="D655" s="245"/>
      <c r="E655" s="38" t="s">
        <v>207</v>
      </c>
      <c r="F655" s="37">
        <v>36569</v>
      </c>
      <c r="G655" s="37">
        <f>F655/C647</f>
        <v>2.57</v>
      </c>
      <c r="H655" s="37">
        <f>36569/C647</f>
        <v>2.57</v>
      </c>
    </row>
    <row r="656" spans="1:8" ht="31.5" customHeight="1" x14ac:dyDescent="0.25">
      <c r="A656" s="251"/>
      <c r="B656" s="251"/>
      <c r="C656" s="247"/>
      <c r="D656" s="245" t="s">
        <v>320</v>
      </c>
      <c r="E656" s="38" t="s">
        <v>176</v>
      </c>
      <c r="F656" s="37">
        <v>2500</v>
      </c>
      <c r="G656" s="37">
        <f>F656/C647-0.01</f>
        <v>0.17</v>
      </c>
      <c r="H656" s="37">
        <f>2500/C647-0.01</f>
        <v>0.17</v>
      </c>
    </row>
    <row r="657" spans="1:8" ht="15.75" customHeight="1" x14ac:dyDescent="0.25">
      <c r="A657" s="251"/>
      <c r="B657" s="251"/>
      <c r="C657" s="247"/>
      <c r="D657" s="245"/>
      <c r="E657" s="38" t="s">
        <v>178</v>
      </c>
      <c r="F657" s="37">
        <v>1708823</v>
      </c>
      <c r="G657" s="37">
        <f>F657/C647</f>
        <v>119.87</v>
      </c>
      <c r="H657" s="37">
        <f>1708823/C647</f>
        <v>119.87</v>
      </c>
    </row>
    <row r="658" spans="1:8" ht="15.75" customHeight="1" x14ac:dyDescent="0.25">
      <c r="A658" s="251"/>
      <c r="B658" s="251"/>
      <c r="C658" s="247"/>
      <c r="D658" s="245"/>
      <c r="E658" s="38" t="s">
        <v>207</v>
      </c>
      <c r="F658" s="37">
        <v>36569</v>
      </c>
      <c r="G658" s="37">
        <f>F658/C647</f>
        <v>2.57</v>
      </c>
      <c r="H658" s="37">
        <f>36569/C647</f>
        <v>2.57</v>
      </c>
    </row>
    <row r="659" spans="1:8" ht="15.75" customHeight="1" x14ac:dyDescent="0.25">
      <c r="A659" s="251"/>
      <c r="B659" s="251"/>
      <c r="C659" s="247"/>
      <c r="D659" s="250" t="s">
        <v>321</v>
      </c>
      <c r="E659" s="38" t="s">
        <v>178</v>
      </c>
      <c r="F659" s="37">
        <v>1708823</v>
      </c>
      <c r="G659" s="37">
        <f t="shared" ref="G659:G664" si="3">F659/C$647</f>
        <v>119.87</v>
      </c>
      <c r="H659" s="37">
        <f>1708823/$C$647</f>
        <v>119.87</v>
      </c>
    </row>
    <row r="660" spans="1:8" ht="15.75" customHeight="1" x14ac:dyDescent="0.25">
      <c r="A660" s="251"/>
      <c r="B660" s="251"/>
      <c r="C660" s="247"/>
      <c r="D660" s="252"/>
      <c r="E660" s="38" t="s">
        <v>207</v>
      </c>
      <c r="F660" s="37">
        <v>36569</v>
      </c>
      <c r="G660" s="37">
        <f t="shared" si="3"/>
        <v>2.57</v>
      </c>
      <c r="H660" s="37">
        <f>36569/$C$647</f>
        <v>2.57</v>
      </c>
    </row>
    <row r="661" spans="1:8" ht="15.75" customHeight="1" x14ac:dyDescent="0.25">
      <c r="A661" s="251"/>
      <c r="B661" s="251"/>
      <c r="C661" s="247"/>
      <c r="D661" s="250" t="s">
        <v>317</v>
      </c>
      <c r="E661" s="38" t="s">
        <v>178</v>
      </c>
      <c r="F661" s="37">
        <v>1708823</v>
      </c>
      <c r="G661" s="37">
        <f t="shared" si="3"/>
        <v>119.87</v>
      </c>
      <c r="H661" s="37">
        <f>1708823/$C$647</f>
        <v>119.87</v>
      </c>
    </row>
    <row r="662" spans="1:8" ht="15.75" customHeight="1" x14ac:dyDescent="0.25">
      <c r="A662" s="251"/>
      <c r="B662" s="251"/>
      <c r="C662" s="247"/>
      <c r="D662" s="252"/>
      <c r="E662" s="38" t="s">
        <v>207</v>
      </c>
      <c r="F662" s="37">
        <v>36569</v>
      </c>
      <c r="G662" s="37">
        <f t="shared" si="3"/>
        <v>2.57</v>
      </c>
      <c r="H662" s="37">
        <f>36569/$C$647</f>
        <v>2.57</v>
      </c>
    </row>
    <row r="663" spans="1:8" ht="15.75" customHeight="1" x14ac:dyDescent="0.25">
      <c r="A663" s="251"/>
      <c r="B663" s="251"/>
      <c r="C663" s="247"/>
      <c r="D663" s="250" t="s">
        <v>318</v>
      </c>
      <c r="E663" s="38" t="s">
        <v>178</v>
      </c>
      <c r="F663" s="37">
        <v>1708823</v>
      </c>
      <c r="G663" s="37">
        <f t="shared" si="3"/>
        <v>119.87</v>
      </c>
      <c r="H663" s="37">
        <f>1708823/$C$647</f>
        <v>119.87</v>
      </c>
    </row>
    <row r="664" spans="1:8" ht="15.75" customHeight="1" x14ac:dyDescent="0.25">
      <c r="A664" s="252"/>
      <c r="B664" s="252"/>
      <c r="C664" s="248"/>
      <c r="D664" s="252"/>
      <c r="E664" s="38" t="s">
        <v>207</v>
      </c>
      <c r="F664" s="37">
        <v>36569</v>
      </c>
      <c r="G664" s="37">
        <f t="shared" si="3"/>
        <v>2.57</v>
      </c>
      <c r="H664" s="37">
        <f>36569/$C$647</f>
        <v>2.57</v>
      </c>
    </row>
    <row r="665" spans="1:8" ht="15.75" customHeight="1" x14ac:dyDescent="0.25">
      <c r="A665" s="245">
        <f>A647+1</f>
        <v>53</v>
      </c>
      <c r="B665" s="245" t="s">
        <v>677</v>
      </c>
      <c r="C665" s="249">
        <v>3039.3</v>
      </c>
      <c r="D665" s="245" t="s">
        <v>206</v>
      </c>
      <c r="E665" s="38" t="s">
        <v>216</v>
      </c>
      <c r="F665" s="37">
        <f>F666+F667</f>
        <v>131435.79999999999</v>
      </c>
      <c r="G665" s="37">
        <f>G666+G667</f>
        <v>43.25</v>
      </c>
      <c r="H665" s="37">
        <f>H666+H667</f>
        <v>187</v>
      </c>
    </row>
    <row r="666" spans="1:8" ht="15.75" customHeight="1" x14ac:dyDescent="0.25">
      <c r="A666" s="245">
        <v>75</v>
      </c>
      <c r="B666" s="245"/>
      <c r="C666" s="249"/>
      <c r="D666" s="245"/>
      <c r="E666" s="38" t="s">
        <v>175</v>
      </c>
      <c r="F666" s="37">
        <v>116155.8</v>
      </c>
      <c r="G666" s="37">
        <f>F666/C665</f>
        <v>38.22</v>
      </c>
      <c r="H666" s="37">
        <v>151</v>
      </c>
    </row>
    <row r="667" spans="1:8" ht="31.5" customHeight="1" x14ac:dyDescent="0.25">
      <c r="A667" s="245">
        <v>76</v>
      </c>
      <c r="B667" s="245"/>
      <c r="C667" s="249"/>
      <c r="D667" s="245"/>
      <c r="E667" s="38" t="s">
        <v>176</v>
      </c>
      <c r="F667" s="37">
        <v>15280</v>
      </c>
      <c r="G667" s="37">
        <f>F667/C665</f>
        <v>5.03</v>
      </c>
      <c r="H667" s="37">
        <v>36</v>
      </c>
    </row>
    <row r="668" spans="1:8" ht="15.75" customHeight="1" x14ac:dyDescent="0.25">
      <c r="A668" s="245">
        <f>A665+1</f>
        <v>54</v>
      </c>
      <c r="B668" s="245" t="s">
        <v>678</v>
      </c>
      <c r="C668" s="249">
        <v>2840.9</v>
      </c>
      <c r="D668" s="245" t="s">
        <v>206</v>
      </c>
      <c r="E668" s="38" t="s">
        <v>216</v>
      </c>
      <c r="F668" s="37">
        <f>F669+F670</f>
        <v>130842.57</v>
      </c>
      <c r="G668" s="37">
        <f>G669+G670</f>
        <v>46.06</v>
      </c>
      <c r="H668" s="37">
        <f>H669+H670</f>
        <v>187</v>
      </c>
    </row>
    <row r="669" spans="1:8" ht="15.75" customHeight="1" x14ac:dyDescent="0.25">
      <c r="A669" s="245">
        <v>75</v>
      </c>
      <c r="B669" s="245"/>
      <c r="C669" s="249"/>
      <c r="D669" s="245"/>
      <c r="E669" s="38" t="s">
        <v>175</v>
      </c>
      <c r="F669" s="37">
        <v>115562.57</v>
      </c>
      <c r="G669" s="37">
        <f>F669/C668</f>
        <v>40.68</v>
      </c>
      <c r="H669" s="37">
        <v>151</v>
      </c>
    </row>
    <row r="670" spans="1:8" ht="31.5" customHeight="1" x14ac:dyDescent="0.25">
      <c r="A670" s="245">
        <v>76</v>
      </c>
      <c r="B670" s="245"/>
      <c r="C670" s="249"/>
      <c r="D670" s="245"/>
      <c r="E670" s="38" t="s">
        <v>176</v>
      </c>
      <c r="F670" s="37">
        <v>15280</v>
      </c>
      <c r="G670" s="37">
        <f>F670/C668</f>
        <v>5.38</v>
      </c>
      <c r="H670" s="37">
        <v>36</v>
      </c>
    </row>
    <row r="671" spans="1:8" ht="15.75" customHeight="1" x14ac:dyDescent="0.25">
      <c r="A671" s="245">
        <f>A668+1</f>
        <v>55</v>
      </c>
      <c r="B671" s="245" t="s">
        <v>391</v>
      </c>
      <c r="C671" s="249">
        <v>1323.5</v>
      </c>
      <c r="D671" s="245" t="s">
        <v>212</v>
      </c>
      <c r="E671" s="38" t="s">
        <v>216</v>
      </c>
      <c r="F671" s="37">
        <f>SUM(F672:F673)</f>
        <v>1897899</v>
      </c>
      <c r="G671" s="37">
        <f>SUM(G672:G673)</f>
        <v>1434</v>
      </c>
      <c r="H671" s="37">
        <f>SUM(H672:H673)</f>
        <v>1434</v>
      </c>
    </row>
    <row r="672" spans="1:8" ht="15.75" customHeight="1" x14ac:dyDescent="0.25">
      <c r="A672" s="245">
        <v>481</v>
      </c>
      <c r="B672" s="245"/>
      <c r="C672" s="249"/>
      <c r="D672" s="245"/>
      <c r="E672" s="38" t="s">
        <v>177</v>
      </c>
      <c r="F672" s="37">
        <f>C671*H672</f>
        <v>1858194</v>
      </c>
      <c r="G672" s="37">
        <f>F672/C671</f>
        <v>1404</v>
      </c>
      <c r="H672" s="37">
        <v>1404</v>
      </c>
    </row>
    <row r="673" spans="1:8" ht="15.75" customHeight="1" x14ac:dyDescent="0.25">
      <c r="A673" s="245">
        <v>482</v>
      </c>
      <c r="B673" s="245"/>
      <c r="C673" s="249"/>
      <c r="D673" s="245"/>
      <c r="E673" s="38" t="s">
        <v>207</v>
      </c>
      <c r="F673" s="37">
        <f>C671*H673</f>
        <v>39705</v>
      </c>
      <c r="G673" s="37">
        <f>F673/C671</f>
        <v>30</v>
      </c>
      <c r="H673" s="37">
        <v>30</v>
      </c>
    </row>
    <row r="674" spans="1:8" ht="15.75" x14ac:dyDescent="0.25">
      <c r="A674" s="245">
        <f>A671+1</f>
        <v>56</v>
      </c>
      <c r="B674" s="245" t="s">
        <v>679</v>
      </c>
      <c r="C674" s="249">
        <v>1474.66</v>
      </c>
      <c r="D674" s="245" t="s">
        <v>206</v>
      </c>
      <c r="E674" s="38" t="s">
        <v>216</v>
      </c>
      <c r="F674" s="37">
        <f>F675+F676</f>
        <v>104094.7</v>
      </c>
      <c r="G674" s="37">
        <f>G675+G676</f>
        <v>70.59</v>
      </c>
      <c r="H674" s="37">
        <f>H675+H676</f>
        <v>211</v>
      </c>
    </row>
    <row r="675" spans="1:8" ht="15.75" customHeight="1" x14ac:dyDescent="0.25">
      <c r="A675" s="245">
        <v>75</v>
      </c>
      <c r="B675" s="245"/>
      <c r="C675" s="249"/>
      <c r="D675" s="245"/>
      <c r="E675" s="38" t="s">
        <v>175</v>
      </c>
      <c r="F675" s="37">
        <v>89374.7</v>
      </c>
      <c r="G675" s="37">
        <f>F675/C674</f>
        <v>60.61</v>
      </c>
      <c r="H675" s="37">
        <v>151</v>
      </c>
    </row>
    <row r="676" spans="1:8" ht="31.5" customHeight="1" x14ac:dyDescent="0.25">
      <c r="A676" s="245">
        <v>76</v>
      </c>
      <c r="B676" s="245"/>
      <c r="C676" s="249"/>
      <c r="D676" s="245"/>
      <c r="E676" s="38" t="s">
        <v>176</v>
      </c>
      <c r="F676" s="37">
        <v>14720</v>
      </c>
      <c r="G676" s="37">
        <f>F676/C674</f>
        <v>9.98</v>
      </c>
      <c r="H676" s="37">
        <v>60</v>
      </c>
    </row>
    <row r="677" spans="1:8" ht="15.75" x14ac:dyDescent="0.25">
      <c r="A677" s="245">
        <f>A674+1</f>
        <v>57</v>
      </c>
      <c r="B677" s="245" t="s">
        <v>680</v>
      </c>
      <c r="C677" s="249">
        <v>6993.5</v>
      </c>
      <c r="D677" s="245" t="s">
        <v>206</v>
      </c>
      <c r="E677" s="38" t="s">
        <v>216</v>
      </c>
      <c r="F677" s="37">
        <f>F678+F679</f>
        <v>193202.05</v>
      </c>
      <c r="G677" s="37">
        <f>G678+G679</f>
        <v>27.63</v>
      </c>
      <c r="H677" s="37">
        <f>H678+H679</f>
        <v>187</v>
      </c>
    </row>
    <row r="678" spans="1:8" ht="15.75" customHeight="1" x14ac:dyDescent="0.25">
      <c r="A678" s="245">
        <v>75</v>
      </c>
      <c r="B678" s="245"/>
      <c r="C678" s="249"/>
      <c r="D678" s="245"/>
      <c r="E678" s="38" t="s">
        <v>175</v>
      </c>
      <c r="F678" s="37">
        <v>178762.05</v>
      </c>
      <c r="G678" s="37">
        <f>F678/C677+0.01</f>
        <v>25.57</v>
      </c>
      <c r="H678" s="37">
        <v>151</v>
      </c>
    </row>
    <row r="679" spans="1:8" ht="31.5" customHeight="1" x14ac:dyDescent="0.25">
      <c r="A679" s="245">
        <v>76</v>
      </c>
      <c r="B679" s="245"/>
      <c r="C679" s="249"/>
      <c r="D679" s="245"/>
      <c r="E679" s="38" t="s">
        <v>176</v>
      </c>
      <c r="F679" s="37">
        <v>14440</v>
      </c>
      <c r="G679" s="37">
        <f>F679/C677</f>
        <v>2.06</v>
      </c>
      <c r="H679" s="37">
        <v>36</v>
      </c>
    </row>
    <row r="680" spans="1:8" ht="15.75" x14ac:dyDescent="0.25">
      <c r="A680" s="245">
        <f>A677+1</f>
        <v>58</v>
      </c>
      <c r="B680" s="245" t="s">
        <v>259</v>
      </c>
      <c r="C680" s="249">
        <v>37493.51</v>
      </c>
      <c r="D680" s="186"/>
      <c r="E680" s="38" t="s">
        <v>216</v>
      </c>
      <c r="F680" s="37">
        <f>SUM(F681:F686)</f>
        <v>5235838.8600000003</v>
      </c>
      <c r="G680" s="37">
        <f>SUM(G681:G686)</f>
        <v>139.65</v>
      </c>
      <c r="H680" s="37">
        <f>SUM(H681:H686)</f>
        <v>139.68</v>
      </c>
    </row>
    <row r="681" spans="1:8" ht="15.75" customHeight="1" x14ac:dyDescent="0.25">
      <c r="A681" s="245">
        <v>578</v>
      </c>
      <c r="B681" s="245"/>
      <c r="C681" s="249"/>
      <c r="D681" s="245" t="s">
        <v>316</v>
      </c>
      <c r="E681" s="38" t="s">
        <v>178</v>
      </c>
      <c r="F681" s="37">
        <v>1708665.96</v>
      </c>
      <c r="G681" s="37">
        <f>F681/C680</f>
        <v>45.57</v>
      </c>
      <c r="H681" s="37">
        <f>1708823/C680</f>
        <v>45.58</v>
      </c>
    </row>
    <row r="682" spans="1:8" ht="15.75" customHeight="1" x14ac:dyDescent="0.25">
      <c r="A682" s="245">
        <v>579</v>
      </c>
      <c r="B682" s="245"/>
      <c r="C682" s="249"/>
      <c r="D682" s="245"/>
      <c r="E682" s="38" t="s">
        <v>207</v>
      </c>
      <c r="F682" s="37">
        <f>F681*0.0214</f>
        <v>36565.449999999997</v>
      </c>
      <c r="G682" s="37">
        <f>F682/C680-0.01</f>
        <v>0.97</v>
      </c>
      <c r="H682" s="37">
        <f>36569/C680</f>
        <v>0.98</v>
      </c>
    </row>
    <row r="683" spans="1:8" ht="15.75" customHeight="1" x14ac:dyDescent="0.25">
      <c r="A683" s="245">
        <v>580</v>
      </c>
      <c r="B683" s="245"/>
      <c r="C683" s="249"/>
      <c r="D683" s="245" t="s">
        <v>319</v>
      </c>
      <c r="E683" s="38" t="s">
        <v>178</v>
      </c>
      <c r="F683" s="37">
        <v>1708683.66</v>
      </c>
      <c r="G683" s="37">
        <f>F683/C680</f>
        <v>45.57</v>
      </c>
      <c r="H683" s="37">
        <f>1708823/C680</f>
        <v>45.58</v>
      </c>
    </row>
    <row r="684" spans="1:8" ht="15.75" customHeight="1" x14ac:dyDescent="0.25">
      <c r="A684" s="245">
        <v>581</v>
      </c>
      <c r="B684" s="245"/>
      <c r="C684" s="249"/>
      <c r="D684" s="245"/>
      <c r="E684" s="38" t="s">
        <v>207</v>
      </c>
      <c r="F684" s="37">
        <f>F683*0.0214</f>
        <v>36565.83</v>
      </c>
      <c r="G684" s="37">
        <f>F684/C680</f>
        <v>0.98</v>
      </c>
      <c r="H684" s="37">
        <f>36569/C680</f>
        <v>0.98</v>
      </c>
    </row>
    <row r="685" spans="1:8" ht="15.75" customHeight="1" x14ac:dyDescent="0.25">
      <c r="A685" s="245">
        <v>582</v>
      </c>
      <c r="B685" s="245"/>
      <c r="C685" s="249"/>
      <c r="D685" s="245" t="s">
        <v>320</v>
      </c>
      <c r="E685" s="38" t="s">
        <v>178</v>
      </c>
      <c r="F685" s="37">
        <v>1708789.86</v>
      </c>
      <c r="G685" s="37">
        <f>F685/C680</f>
        <v>45.58</v>
      </c>
      <c r="H685" s="37">
        <f>1708823/C680</f>
        <v>45.58</v>
      </c>
    </row>
    <row r="686" spans="1:8" ht="15.75" customHeight="1" x14ac:dyDescent="0.25">
      <c r="A686" s="245">
        <v>583</v>
      </c>
      <c r="B686" s="245"/>
      <c r="C686" s="249"/>
      <c r="D686" s="245"/>
      <c r="E686" s="38" t="s">
        <v>207</v>
      </c>
      <c r="F686" s="37">
        <f>F685*0.0214</f>
        <v>36568.1</v>
      </c>
      <c r="G686" s="37">
        <f>F686/C680</f>
        <v>0.98</v>
      </c>
      <c r="H686" s="37">
        <f>36569/C680</f>
        <v>0.98</v>
      </c>
    </row>
    <row r="687" spans="1:8" ht="15.75" x14ac:dyDescent="0.25">
      <c r="A687" s="245">
        <f>A680+1</f>
        <v>59</v>
      </c>
      <c r="B687" s="245" t="s">
        <v>681</v>
      </c>
      <c r="C687" s="249">
        <v>1928.16</v>
      </c>
      <c r="D687" s="245" t="s">
        <v>206</v>
      </c>
      <c r="E687" s="38" t="s">
        <v>216</v>
      </c>
      <c r="F687" s="37">
        <f>F688+F689</f>
        <v>89672.8</v>
      </c>
      <c r="G687" s="37">
        <f>G688+G689</f>
        <v>46.51</v>
      </c>
      <c r="H687" s="37">
        <f>H688+H689</f>
        <v>211</v>
      </c>
    </row>
    <row r="688" spans="1:8" ht="15.75" customHeight="1" x14ac:dyDescent="0.25">
      <c r="A688" s="245">
        <v>75</v>
      </c>
      <c r="B688" s="245"/>
      <c r="C688" s="249"/>
      <c r="D688" s="245"/>
      <c r="E688" s="38" t="s">
        <v>175</v>
      </c>
      <c r="F688" s="37">
        <v>75032.800000000003</v>
      </c>
      <c r="G688" s="37">
        <f>F688/C687+0.01</f>
        <v>38.92</v>
      </c>
      <c r="H688" s="37">
        <v>151</v>
      </c>
    </row>
    <row r="689" spans="1:8" ht="31.5" customHeight="1" x14ac:dyDescent="0.25">
      <c r="A689" s="245">
        <v>76</v>
      </c>
      <c r="B689" s="245"/>
      <c r="C689" s="249"/>
      <c r="D689" s="245"/>
      <c r="E689" s="38" t="s">
        <v>176</v>
      </c>
      <c r="F689" s="37">
        <v>14640</v>
      </c>
      <c r="G689" s="37">
        <f>F689/C687</f>
        <v>7.59</v>
      </c>
      <c r="H689" s="37">
        <v>60</v>
      </c>
    </row>
    <row r="690" spans="1:8" ht="15.75" x14ac:dyDescent="0.25">
      <c r="A690" s="245">
        <f>A687+1</f>
        <v>60</v>
      </c>
      <c r="B690" s="245" t="s">
        <v>682</v>
      </c>
      <c r="C690" s="253">
        <v>1234.9000000000001</v>
      </c>
      <c r="D690" s="186"/>
      <c r="E690" s="38" t="s">
        <v>216</v>
      </c>
      <c r="F690" s="37">
        <f>SUM(F691:F700)</f>
        <v>211167.9</v>
      </c>
      <c r="G690" s="37">
        <f>SUM(G691:G700)</f>
        <v>171</v>
      </c>
      <c r="H690" s="37">
        <f>SUM(H691:H700)</f>
        <v>171</v>
      </c>
    </row>
    <row r="691" spans="1:8" ht="15.75" customHeight="1" x14ac:dyDescent="0.25">
      <c r="A691" s="245"/>
      <c r="B691" s="245"/>
      <c r="C691" s="253"/>
      <c r="D691" s="245" t="s">
        <v>208</v>
      </c>
      <c r="E691" s="38" t="s">
        <v>175</v>
      </c>
      <c r="F691" s="37">
        <f>C690*H691</f>
        <v>28402.7</v>
      </c>
      <c r="G691" s="37">
        <f>F691/C690</f>
        <v>23</v>
      </c>
      <c r="H691" s="37">
        <v>23</v>
      </c>
    </row>
    <row r="692" spans="1:8" ht="31.5" customHeight="1" x14ac:dyDescent="0.25">
      <c r="A692" s="245"/>
      <c r="B692" s="245"/>
      <c r="C692" s="253"/>
      <c r="D692" s="245"/>
      <c r="E692" s="38" t="s">
        <v>176</v>
      </c>
      <c r="F692" s="37">
        <f>C690*H692</f>
        <v>9879.2000000000007</v>
      </c>
      <c r="G692" s="37">
        <f>F692/C690</f>
        <v>8</v>
      </c>
      <c r="H692" s="37">
        <v>8</v>
      </c>
    </row>
    <row r="693" spans="1:8" ht="15.75" customHeight="1" x14ac:dyDescent="0.25">
      <c r="A693" s="245">
        <v>882</v>
      </c>
      <c r="B693" s="245"/>
      <c r="C693" s="253"/>
      <c r="D693" s="245" t="s">
        <v>212</v>
      </c>
      <c r="E693" s="38" t="s">
        <v>175</v>
      </c>
      <c r="F693" s="37">
        <f>C690*H693</f>
        <v>69154.399999999994</v>
      </c>
      <c r="G693" s="37">
        <f>F693/C690</f>
        <v>56</v>
      </c>
      <c r="H693" s="37">
        <v>56</v>
      </c>
    </row>
    <row r="694" spans="1:8" ht="31.5" customHeight="1" x14ac:dyDescent="0.25">
      <c r="A694" s="245">
        <v>883</v>
      </c>
      <c r="B694" s="245"/>
      <c r="C694" s="253"/>
      <c r="D694" s="245"/>
      <c r="E694" s="38" t="s">
        <v>176</v>
      </c>
      <c r="F694" s="37">
        <f>C690*H694</f>
        <v>22228.2</v>
      </c>
      <c r="G694" s="37">
        <f>F694/C690</f>
        <v>18</v>
      </c>
      <c r="H694" s="37">
        <v>18</v>
      </c>
    </row>
    <row r="695" spans="1:8" ht="15.75" customHeight="1" x14ac:dyDescent="0.25">
      <c r="A695" s="245">
        <v>884</v>
      </c>
      <c r="B695" s="245"/>
      <c r="C695" s="253"/>
      <c r="D695" s="245" t="s">
        <v>210</v>
      </c>
      <c r="E695" s="38" t="s">
        <v>175</v>
      </c>
      <c r="F695" s="37">
        <f>C690*H695</f>
        <v>23463.1</v>
      </c>
      <c r="G695" s="37">
        <f>F695/C690</f>
        <v>19</v>
      </c>
      <c r="H695" s="37">
        <v>19</v>
      </c>
    </row>
    <row r="696" spans="1:8" ht="31.5" customHeight="1" x14ac:dyDescent="0.25">
      <c r="A696" s="245">
        <v>885</v>
      </c>
      <c r="B696" s="245"/>
      <c r="C696" s="253"/>
      <c r="D696" s="245"/>
      <c r="E696" s="38" t="s">
        <v>176</v>
      </c>
      <c r="F696" s="37">
        <f>C690*H696</f>
        <v>7409.4</v>
      </c>
      <c r="G696" s="37">
        <f>F696/C690</f>
        <v>6</v>
      </c>
      <c r="H696" s="37">
        <v>6</v>
      </c>
    </row>
    <row r="697" spans="1:8" ht="15.75" customHeight="1" x14ac:dyDescent="0.25">
      <c r="A697" s="245"/>
      <c r="B697" s="245"/>
      <c r="C697" s="253"/>
      <c r="D697" s="245" t="s">
        <v>211</v>
      </c>
      <c r="E697" s="38" t="s">
        <v>175</v>
      </c>
      <c r="F697" s="37">
        <f>C690*H697</f>
        <v>16053.7</v>
      </c>
      <c r="G697" s="37">
        <f>F697/C690</f>
        <v>13</v>
      </c>
      <c r="H697" s="37">
        <v>13</v>
      </c>
    </row>
    <row r="698" spans="1:8" ht="31.5" customHeight="1" x14ac:dyDescent="0.25">
      <c r="A698" s="245"/>
      <c r="B698" s="245"/>
      <c r="C698" s="253"/>
      <c r="D698" s="245"/>
      <c r="E698" s="38" t="s">
        <v>176</v>
      </c>
      <c r="F698" s="37">
        <f>C690*H698</f>
        <v>4939.6000000000004</v>
      </c>
      <c r="G698" s="37">
        <f>F698/C690</f>
        <v>4</v>
      </c>
      <c r="H698" s="37">
        <v>4</v>
      </c>
    </row>
    <row r="699" spans="1:8" ht="15.75" customHeight="1" x14ac:dyDescent="0.25">
      <c r="A699" s="245">
        <v>886</v>
      </c>
      <c r="B699" s="245"/>
      <c r="C699" s="253"/>
      <c r="D699" s="245" t="s">
        <v>213</v>
      </c>
      <c r="E699" s="38" t="s">
        <v>175</v>
      </c>
      <c r="F699" s="37">
        <f>C690*H699</f>
        <v>22228.2</v>
      </c>
      <c r="G699" s="37">
        <f>F699/C690</f>
        <v>18</v>
      </c>
      <c r="H699" s="37">
        <v>18</v>
      </c>
    </row>
    <row r="700" spans="1:8" ht="31.5" customHeight="1" x14ac:dyDescent="0.25">
      <c r="A700" s="245">
        <v>887</v>
      </c>
      <c r="B700" s="245"/>
      <c r="C700" s="253"/>
      <c r="D700" s="245"/>
      <c r="E700" s="38" t="s">
        <v>176</v>
      </c>
      <c r="F700" s="37">
        <f>C690*H700</f>
        <v>7409.4</v>
      </c>
      <c r="G700" s="37">
        <f>F700/C690</f>
        <v>6</v>
      </c>
      <c r="H700" s="37">
        <v>6</v>
      </c>
    </row>
    <row r="701" spans="1:8" ht="15.75" x14ac:dyDescent="0.25">
      <c r="A701" s="245">
        <f>A690+1</f>
        <v>61</v>
      </c>
      <c r="B701" s="245" t="s">
        <v>260</v>
      </c>
      <c r="C701" s="249">
        <v>3032.1</v>
      </c>
      <c r="D701" s="186"/>
      <c r="E701" s="38" t="s">
        <v>216</v>
      </c>
      <c r="F701" s="37">
        <f>SUM(F702:F709)</f>
        <v>2699386.54</v>
      </c>
      <c r="G701" s="37">
        <f>SUM(G702:G709)</f>
        <v>890.27</v>
      </c>
      <c r="H701" s="37">
        <f>SUM(H702:H709)</f>
        <v>1705</v>
      </c>
    </row>
    <row r="702" spans="1:8" ht="15.75" customHeight="1" x14ac:dyDescent="0.25">
      <c r="A702" s="245">
        <v>608</v>
      </c>
      <c r="B702" s="245"/>
      <c r="C702" s="249"/>
      <c r="D702" s="245" t="s">
        <v>210</v>
      </c>
      <c r="E702" s="38" t="s">
        <v>177</v>
      </c>
      <c r="F702" s="37">
        <v>388534.12</v>
      </c>
      <c r="G702" s="37">
        <f>F702/C701</f>
        <v>128.13999999999999</v>
      </c>
      <c r="H702" s="37">
        <v>463</v>
      </c>
    </row>
    <row r="703" spans="1:8" ht="15.75" customHeight="1" x14ac:dyDescent="0.25">
      <c r="A703" s="245">
        <v>609</v>
      </c>
      <c r="B703" s="245"/>
      <c r="C703" s="249"/>
      <c r="D703" s="245"/>
      <c r="E703" s="38" t="s">
        <v>207</v>
      </c>
      <c r="F703" s="37">
        <f>F702*0.0214</f>
        <v>8314.6299999999992</v>
      </c>
      <c r="G703" s="37">
        <f>F703/C701</f>
        <v>2.74</v>
      </c>
      <c r="H703" s="37">
        <v>10</v>
      </c>
    </row>
    <row r="704" spans="1:8" ht="15.75" customHeight="1" x14ac:dyDescent="0.25">
      <c r="A704" s="245">
        <v>610</v>
      </c>
      <c r="B704" s="245"/>
      <c r="C704" s="249"/>
      <c r="D704" s="245" t="s">
        <v>211</v>
      </c>
      <c r="E704" s="38" t="s">
        <v>177</v>
      </c>
      <c r="F704" s="37">
        <v>475951.58</v>
      </c>
      <c r="G704" s="37">
        <f>F704/C701</f>
        <v>156.97</v>
      </c>
      <c r="H704" s="37">
        <v>336</v>
      </c>
    </row>
    <row r="705" spans="1:8" ht="15.75" customHeight="1" x14ac:dyDescent="0.25">
      <c r="A705" s="245">
        <v>611</v>
      </c>
      <c r="B705" s="245"/>
      <c r="C705" s="249"/>
      <c r="D705" s="245"/>
      <c r="E705" s="38" t="s">
        <v>207</v>
      </c>
      <c r="F705" s="37">
        <f>F704*0.0214</f>
        <v>10185.36</v>
      </c>
      <c r="G705" s="37">
        <f>F705/C701</f>
        <v>3.36</v>
      </c>
      <c r="H705" s="37">
        <v>7</v>
      </c>
    </row>
    <row r="706" spans="1:8" ht="15.75" customHeight="1" x14ac:dyDescent="0.25">
      <c r="A706" s="245">
        <v>612</v>
      </c>
      <c r="B706" s="245"/>
      <c r="C706" s="249"/>
      <c r="D706" s="245" t="s">
        <v>213</v>
      </c>
      <c r="E706" s="38" t="s">
        <v>177</v>
      </c>
      <c r="F706" s="37">
        <v>498889.79</v>
      </c>
      <c r="G706" s="37">
        <f>F706/C701</f>
        <v>164.54</v>
      </c>
      <c r="H706" s="37">
        <v>448</v>
      </c>
    </row>
    <row r="707" spans="1:8" ht="15.75" customHeight="1" x14ac:dyDescent="0.25">
      <c r="A707" s="245">
        <v>613</v>
      </c>
      <c r="B707" s="245"/>
      <c r="C707" s="249"/>
      <c r="D707" s="245"/>
      <c r="E707" s="38" t="s">
        <v>207</v>
      </c>
      <c r="F707" s="37">
        <f>F706*0.0214</f>
        <v>10676.24</v>
      </c>
      <c r="G707" s="37">
        <f>F707/C701</f>
        <v>3.52</v>
      </c>
      <c r="H707" s="37">
        <v>10</v>
      </c>
    </row>
    <row r="708" spans="1:8" ht="48" customHeight="1" x14ac:dyDescent="0.25">
      <c r="A708" s="245">
        <v>614</v>
      </c>
      <c r="B708" s="245"/>
      <c r="C708" s="249"/>
      <c r="D708" s="245" t="s">
        <v>509</v>
      </c>
      <c r="E708" s="38" t="s">
        <v>334</v>
      </c>
      <c r="F708" s="37">
        <v>1279545.92</v>
      </c>
      <c r="G708" s="37">
        <f>F708/C701</f>
        <v>422</v>
      </c>
      <c r="H708" s="37">
        <v>422</v>
      </c>
    </row>
    <row r="709" spans="1:8" ht="48" customHeight="1" x14ac:dyDescent="0.25">
      <c r="A709" s="245">
        <v>615</v>
      </c>
      <c r="B709" s="245"/>
      <c r="C709" s="249"/>
      <c r="D709" s="245"/>
      <c r="E709" s="38" t="s">
        <v>207</v>
      </c>
      <c r="F709" s="37">
        <f>C701*9</f>
        <v>27288.9</v>
      </c>
      <c r="G709" s="37">
        <f>F709/C701</f>
        <v>9</v>
      </c>
      <c r="H709" s="37">
        <v>9</v>
      </c>
    </row>
    <row r="710" spans="1:8" ht="15.75" x14ac:dyDescent="0.25">
      <c r="A710" s="245">
        <f>A701+1</f>
        <v>62</v>
      </c>
      <c r="B710" s="245" t="s">
        <v>261</v>
      </c>
      <c r="C710" s="249">
        <v>2955.1</v>
      </c>
      <c r="D710" s="186"/>
      <c r="E710" s="38" t="s">
        <v>216</v>
      </c>
      <c r="F710" s="37">
        <f>SUM(F711:F718)</f>
        <v>6340539.7999999998</v>
      </c>
      <c r="G710" s="37">
        <f>SUM(G711:G718)</f>
        <v>2145.63</v>
      </c>
      <c r="H710" s="37">
        <f>SUM(H711:H718)</f>
        <v>2681</v>
      </c>
    </row>
    <row r="711" spans="1:8" ht="15.75" customHeight="1" x14ac:dyDescent="0.25">
      <c r="A711" s="245">
        <v>616</v>
      </c>
      <c r="B711" s="245"/>
      <c r="C711" s="249"/>
      <c r="D711" s="245" t="s">
        <v>212</v>
      </c>
      <c r="E711" s="38" t="s">
        <v>177</v>
      </c>
      <c r="F711" s="37">
        <v>4080424.13</v>
      </c>
      <c r="G711" s="37">
        <f>F711/C710+0.01</f>
        <v>1380.82</v>
      </c>
      <c r="H711" s="37">
        <v>1404</v>
      </c>
    </row>
    <row r="712" spans="1:8" ht="15.75" customHeight="1" x14ac:dyDescent="0.25">
      <c r="A712" s="245">
        <v>617</v>
      </c>
      <c r="B712" s="245"/>
      <c r="C712" s="249"/>
      <c r="D712" s="245"/>
      <c r="E712" s="38" t="s">
        <v>207</v>
      </c>
      <c r="F712" s="37">
        <f>F711*0.0214</f>
        <v>87321.08</v>
      </c>
      <c r="G712" s="37">
        <f>F712/C710</f>
        <v>29.55</v>
      </c>
      <c r="H712" s="37">
        <v>30</v>
      </c>
    </row>
    <row r="713" spans="1:8" ht="15.75" customHeight="1" x14ac:dyDescent="0.25">
      <c r="A713" s="245"/>
      <c r="B713" s="245"/>
      <c r="C713" s="249"/>
      <c r="D713" s="245" t="s">
        <v>210</v>
      </c>
      <c r="E713" s="38" t="s">
        <v>177</v>
      </c>
      <c r="F713" s="37">
        <v>405124.54</v>
      </c>
      <c r="G713" s="37">
        <f>F713/C710</f>
        <v>137.09</v>
      </c>
      <c r="H713" s="37">
        <v>463</v>
      </c>
    </row>
    <row r="714" spans="1:8" ht="15.75" customHeight="1" x14ac:dyDescent="0.25">
      <c r="A714" s="245"/>
      <c r="B714" s="245"/>
      <c r="C714" s="249"/>
      <c r="D714" s="245"/>
      <c r="E714" s="38" t="s">
        <v>207</v>
      </c>
      <c r="F714" s="37">
        <f>F713*0.0214</f>
        <v>8669.67</v>
      </c>
      <c r="G714" s="37">
        <f>F714/C710</f>
        <v>2.93</v>
      </c>
      <c r="H714" s="37">
        <v>10</v>
      </c>
    </row>
    <row r="715" spans="1:8" ht="15.75" customHeight="1" x14ac:dyDescent="0.25">
      <c r="A715" s="245"/>
      <c r="B715" s="245"/>
      <c r="C715" s="249"/>
      <c r="D715" s="245" t="s">
        <v>211</v>
      </c>
      <c r="E715" s="38" t="s">
        <v>177</v>
      </c>
      <c r="F715" s="37">
        <v>475183.69</v>
      </c>
      <c r="G715" s="165">
        <f>F715/C710</f>
        <v>160.80000000000001</v>
      </c>
      <c r="H715" s="165">
        <v>336</v>
      </c>
    </row>
    <row r="716" spans="1:8" ht="15.75" customHeight="1" x14ac:dyDescent="0.25">
      <c r="A716" s="245"/>
      <c r="B716" s="245"/>
      <c r="C716" s="249"/>
      <c r="D716" s="245"/>
      <c r="E716" s="38" t="s">
        <v>207</v>
      </c>
      <c r="F716" s="37">
        <f>F715*0.0214</f>
        <v>10168.93</v>
      </c>
      <c r="G716" s="165">
        <f>F716/C710</f>
        <v>3.44</v>
      </c>
      <c r="H716" s="165">
        <v>7</v>
      </c>
    </row>
    <row r="717" spans="1:8" ht="48.75" customHeight="1" x14ac:dyDescent="0.25">
      <c r="A717" s="245">
        <v>618</v>
      </c>
      <c r="B717" s="245"/>
      <c r="C717" s="249"/>
      <c r="D717" s="245" t="s">
        <v>509</v>
      </c>
      <c r="E717" s="38" t="s">
        <v>334</v>
      </c>
      <c r="F717" s="37">
        <v>1247051.8600000001</v>
      </c>
      <c r="G717" s="37">
        <f>F717/C710</f>
        <v>422</v>
      </c>
      <c r="H717" s="37">
        <v>422</v>
      </c>
    </row>
    <row r="718" spans="1:8" ht="48.75" customHeight="1" x14ac:dyDescent="0.25">
      <c r="A718" s="245">
        <v>619</v>
      </c>
      <c r="B718" s="245"/>
      <c r="C718" s="249"/>
      <c r="D718" s="245"/>
      <c r="E718" s="38" t="s">
        <v>207</v>
      </c>
      <c r="F718" s="37">
        <f>C710*H718</f>
        <v>26595.9</v>
      </c>
      <c r="G718" s="37">
        <f>F718/C710</f>
        <v>9</v>
      </c>
      <c r="H718" s="37">
        <v>9</v>
      </c>
    </row>
    <row r="719" spans="1:8" ht="15.75" x14ac:dyDescent="0.25">
      <c r="A719" s="245">
        <f>A710+1</f>
        <v>63</v>
      </c>
      <c r="B719" s="245" t="s">
        <v>262</v>
      </c>
      <c r="C719" s="249">
        <v>629.5</v>
      </c>
      <c r="D719" s="245" t="s">
        <v>206</v>
      </c>
      <c r="E719" s="38" t="s">
        <v>216</v>
      </c>
      <c r="F719" s="37">
        <f>F720+F721</f>
        <v>2092379.31</v>
      </c>
      <c r="G719" s="37">
        <f>G720+G721</f>
        <v>3323.87</v>
      </c>
      <c r="H719" s="37">
        <f>H720+H721</f>
        <v>4728</v>
      </c>
    </row>
    <row r="720" spans="1:8" ht="15.75" customHeight="1" x14ac:dyDescent="0.25">
      <c r="A720" s="245">
        <v>632</v>
      </c>
      <c r="B720" s="245"/>
      <c r="C720" s="249"/>
      <c r="D720" s="245"/>
      <c r="E720" s="38" t="s">
        <v>177</v>
      </c>
      <c r="F720" s="37">
        <v>2048540.54</v>
      </c>
      <c r="G720" s="37">
        <f>F720/C719</f>
        <v>3254.23</v>
      </c>
      <c r="H720" s="37">
        <v>4629</v>
      </c>
    </row>
    <row r="721" spans="1:8" ht="15.75" customHeight="1" x14ac:dyDescent="0.25">
      <c r="A721" s="245">
        <v>633</v>
      </c>
      <c r="B721" s="245"/>
      <c r="C721" s="249"/>
      <c r="D721" s="245"/>
      <c r="E721" s="38" t="s">
        <v>207</v>
      </c>
      <c r="F721" s="37">
        <f>F720*0.0214</f>
        <v>43838.77</v>
      </c>
      <c r="G721" s="37">
        <f>F721/C719</f>
        <v>69.64</v>
      </c>
      <c r="H721" s="37">
        <v>99</v>
      </c>
    </row>
    <row r="722" spans="1:8" ht="15.75" x14ac:dyDescent="0.25">
      <c r="A722" s="245">
        <f>A719+1</f>
        <v>64</v>
      </c>
      <c r="B722" s="245" t="s">
        <v>263</v>
      </c>
      <c r="C722" s="249">
        <v>6113.76</v>
      </c>
      <c r="D722" s="186"/>
      <c r="E722" s="38" t="s">
        <v>216</v>
      </c>
      <c r="F722" s="37">
        <f>F723+F724+F725+F726+F727+F728+F729+F730+F731+F732+F733+F734</f>
        <v>13164060.16</v>
      </c>
      <c r="G722" s="37">
        <f>G723+G724+G725+G726+G727+G728+G729+G730+G731+G732+G733+G734</f>
        <v>2153.19</v>
      </c>
      <c r="H722" s="37">
        <f>H723+H724+H725+H726+H727+H728+H729+H730+H731+H732+H733+H734</f>
        <v>2723</v>
      </c>
    </row>
    <row r="723" spans="1:8" ht="15.75" customHeight="1" x14ac:dyDescent="0.25">
      <c r="A723" s="245"/>
      <c r="B723" s="245"/>
      <c r="C723" s="249"/>
      <c r="D723" s="245" t="s">
        <v>212</v>
      </c>
      <c r="E723" s="38" t="s">
        <v>177</v>
      </c>
      <c r="F723" s="37">
        <v>7917685</v>
      </c>
      <c r="G723" s="37">
        <f>F723/C722</f>
        <v>1295.06</v>
      </c>
      <c r="H723" s="37">
        <v>1404</v>
      </c>
    </row>
    <row r="724" spans="1:8" ht="15.75" customHeight="1" x14ac:dyDescent="0.25">
      <c r="A724" s="245"/>
      <c r="B724" s="245"/>
      <c r="C724" s="249"/>
      <c r="D724" s="245"/>
      <c r="E724" s="38" t="s">
        <v>207</v>
      </c>
      <c r="F724" s="37">
        <f>F723*0.0214</f>
        <v>169438.46</v>
      </c>
      <c r="G724" s="37">
        <f>F724/C722</f>
        <v>27.71</v>
      </c>
      <c r="H724" s="37">
        <v>30</v>
      </c>
    </row>
    <row r="725" spans="1:8" ht="48.75" customHeight="1" x14ac:dyDescent="0.25">
      <c r="A725" s="245"/>
      <c r="B725" s="245"/>
      <c r="C725" s="249"/>
      <c r="D725" s="245" t="s">
        <v>509</v>
      </c>
      <c r="E725" s="38" t="s">
        <v>334</v>
      </c>
      <c r="F725" s="37">
        <f>H725*C722</f>
        <v>2580006.7200000002</v>
      </c>
      <c r="G725" s="37">
        <f>F725/C722</f>
        <v>422</v>
      </c>
      <c r="H725" s="37">
        <v>422</v>
      </c>
    </row>
    <row r="726" spans="1:8" ht="48.75" customHeight="1" x14ac:dyDescent="0.25">
      <c r="A726" s="245"/>
      <c r="B726" s="245"/>
      <c r="C726" s="249"/>
      <c r="D726" s="245"/>
      <c r="E726" s="38" t="s">
        <v>207</v>
      </c>
      <c r="F726" s="37">
        <f>H726*C722</f>
        <v>55023.839999999997</v>
      </c>
      <c r="G726" s="37">
        <f>F726/C722</f>
        <v>9</v>
      </c>
      <c r="H726" s="37">
        <v>9</v>
      </c>
    </row>
    <row r="727" spans="1:8" ht="15.75" customHeight="1" x14ac:dyDescent="0.25">
      <c r="A727" s="245"/>
      <c r="B727" s="245"/>
      <c r="C727" s="249"/>
      <c r="D727" s="245" t="s">
        <v>211</v>
      </c>
      <c r="E727" s="38" t="s">
        <v>175</v>
      </c>
      <c r="F727" s="37">
        <v>33494.9</v>
      </c>
      <c r="G727" s="37">
        <f>F727/C722</f>
        <v>5.48</v>
      </c>
      <c r="H727" s="37">
        <v>13</v>
      </c>
    </row>
    <row r="728" spans="1:8" ht="31.5" customHeight="1" x14ac:dyDescent="0.25">
      <c r="A728" s="245"/>
      <c r="B728" s="245"/>
      <c r="C728" s="249"/>
      <c r="D728" s="245"/>
      <c r="E728" s="38" t="s">
        <v>176</v>
      </c>
      <c r="F728" s="37">
        <v>7520</v>
      </c>
      <c r="G728" s="37">
        <f>F728/C722</f>
        <v>1.23</v>
      </c>
      <c r="H728" s="37">
        <v>4</v>
      </c>
    </row>
    <row r="729" spans="1:8" ht="15.75" x14ac:dyDescent="0.25">
      <c r="A729" s="245"/>
      <c r="B729" s="245"/>
      <c r="C729" s="249"/>
      <c r="D729" s="245"/>
      <c r="E729" s="38" t="s">
        <v>177</v>
      </c>
      <c r="F729" s="37">
        <v>1565951.01</v>
      </c>
      <c r="G729" s="37">
        <f>F729/C722</f>
        <v>256.14</v>
      </c>
      <c r="H729" s="37">
        <v>336</v>
      </c>
    </row>
    <row r="730" spans="1:8" ht="15.75" customHeight="1" x14ac:dyDescent="0.25">
      <c r="A730" s="245"/>
      <c r="B730" s="245"/>
      <c r="C730" s="249"/>
      <c r="D730" s="245"/>
      <c r="E730" s="38" t="s">
        <v>207</v>
      </c>
      <c r="F730" s="37">
        <f>F729*0.0214</f>
        <v>33511.35</v>
      </c>
      <c r="G730" s="37">
        <f>F730/C722</f>
        <v>5.48</v>
      </c>
      <c r="H730" s="37">
        <v>7</v>
      </c>
    </row>
    <row r="731" spans="1:8" ht="15.75" customHeight="1" x14ac:dyDescent="0.25">
      <c r="A731" s="245"/>
      <c r="B731" s="245"/>
      <c r="C731" s="249"/>
      <c r="D731" s="245" t="s">
        <v>210</v>
      </c>
      <c r="E731" s="38" t="s">
        <v>175</v>
      </c>
      <c r="F731" s="37">
        <v>50242.35</v>
      </c>
      <c r="G731" s="37">
        <f>F731/C722</f>
        <v>8.2200000000000006</v>
      </c>
      <c r="H731" s="37">
        <v>19</v>
      </c>
    </row>
    <row r="732" spans="1:8" ht="31.5" customHeight="1" x14ac:dyDescent="0.25">
      <c r="A732" s="245"/>
      <c r="B732" s="245"/>
      <c r="C732" s="249"/>
      <c r="D732" s="245"/>
      <c r="E732" s="38" t="s">
        <v>176</v>
      </c>
      <c r="F732" s="37">
        <v>7680</v>
      </c>
      <c r="G732" s="37">
        <f>F732/C722</f>
        <v>1.26</v>
      </c>
      <c r="H732" s="37">
        <v>6</v>
      </c>
    </row>
    <row r="733" spans="1:8" ht="15.75" x14ac:dyDescent="0.25">
      <c r="A733" s="245"/>
      <c r="B733" s="245"/>
      <c r="C733" s="249"/>
      <c r="D733" s="245"/>
      <c r="E733" s="38" t="s">
        <v>177</v>
      </c>
      <c r="F733" s="37">
        <v>727928.85</v>
      </c>
      <c r="G733" s="37">
        <f>F733/C722</f>
        <v>119.06</v>
      </c>
      <c r="H733" s="37">
        <v>463</v>
      </c>
    </row>
    <row r="734" spans="1:8" ht="15.75" customHeight="1" x14ac:dyDescent="0.25">
      <c r="A734" s="245"/>
      <c r="B734" s="245"/>
      <c r="C734" s="249"/>
      <c r="D734" s="245"/>
      <c r="E734" s="38" t="s">
        <v>207</v>
      </c>
      <c r="F734" s="37">
        <f>F733*0.0214</f>
        <v>15577.68</v>
      </c>
      <c r="G734" s="37">
        <f>F734/C722</f>
        <v>2.5499999999999998</v>
      </c>
      <c r="H734" s="37">
        <v>10</v>
      </c>
    </row>
    <row r="735" spans="1:8" ht="15.75" x14ac:dyDescent="0.25">
      <c r="A735" s="245">
        <f>A722+1</f>
        <v>65</v>
      </c>
      <c r="B735" s="245" t="s">
        <v>683</v>
      </c>
      <c r="C735" s="249">
        <v>3089.7</v>
      </c>
      <c r="D735" s="245" t="s">
        <v>206</v>
      </c>
      <c r="E735" s="38" t="s">
        <v>216</v>
      </c>
      <c r="F735" s="37">
        <f>F736+F737</f>
        <v>176565.16</v>
      </c>
      <c r="G735" s="37">
        <f>G736+G737</f>
        <v>57.15</v>
      </c>
      <c r="H735" s="37">
        <f>H736+H737</f>
        <v>187</v>
      </c>
    </row>
    <row r="736" spans="1:8" ht="15.75" customHeight="1" x14ac:dyDescent="0.25">
      <c r="A736" s="245">
        <v>75</v>
      </c>
      <c r="B736" s="245"/>
      <c r="C736" s="249"/>
      <c r="D736" s="245"/>
      <c r="E736" s="38" t="s">
        <v>175</v>
      </c>
      <c r="F736" s="37">
        <v>163445.16</v>
      </c>
      <c r="G736" s="37">
        <f>F736/C735</f>
        <v>52.9</v>
      </c>
      <c r="H736" s="37">
        <v>151</v>
      </c>
    </row>
    <row r="737" spans="1:8" ht="31.5" customHeight="1" x14ac:dyDescent="0.25">
      <c r="A737" s="245">
        <v>76</v>
      </c>
      <c r="B737" s="245"/>
      <c r="C737" s="249"/>
      <c r="D737" s="245"/>
      <c r="E737" s="38" t="s">
        <v>176</v>
      </c>
      <c r="F737" s="37">
        <v>13120</v>
      </c>
      <c r="G737" s="37">
        <f>F737/C735</f>
        <v>4.25</v>
      </c>
      <c r="H737" s="37">
        <v>36</v>
      </c>
    </row>
    <row r="738" spans="1:8" ht="15.75" customHeight="1" x14ac:dyDescent="0.25">
      <c r="A738" s="245">
        <f>A735+1</f>
        <v>66</v>
      </c>
      <c r="B738" s="245" t="s">
        <v>831</v>
      </c>
      <c r="C738" s="249">
        <v>1264.4000000000001</v>
      </c>
      <c r="D738" s="245" t="s">
        <v>206</v>
      </c>
      <c r="E738" s="38" t="s">
        <v>216</v>
      </c>
      <c r="F738" s="37">
        <f>F739+F740</f>
        <v>89457.9</v>
      </c>
      <c r="G738" s="37">
        <f>G739+G740</f>
        <v>70.75</v>
      </c>
      <c r="H738" s="37">
        <f>H739+H740</f>
        <v>211</v>
      </c>
    </row>
    <row r="739" spans="1:8" ht="15.75" customHeight="1" x14ac:dyDescent="0.25">
      <c r="A739" s="245">
        <v>75</v>
      </c>
      <c r="B739" s="245"/>
      <c r="C739" s="249"/>
      <c r="D739" s="245"/>
      <c r="E739" s="38" t="s">
        <v>175</v>
      </c>
      <c r="F739" s="37">
        <v>74257.899999999994</v>
      </c>
      <c r="G739" s="37">
        <f>F739/C738</f>
        <v>58.73</v>
      </c>
      <c r="H739" s="37">
        <v>151</v>
      </c>
    </row>
    <row r="740" spans="1:8" ht="31.5" customHeight="1" x14ac:dyDescent="0.25">
      <c r="A740" s="245">
        <v>76</v>
      </c>
      <c r="B740" s="245"/>
      <c r="C740" s="249"/>
      <c r="D740" s="245"/>
      <c r="E740" s="38" t="s">
        <v>176</v>
      </c>
      <c r="F740" s="37">
        <v>15200</v>
      </c>
      <c r="G740" s="37">
        <f>F740/C738</f>
        <v>12.02</v>
      </c>
      <c r="H740" s="37">
        <v>60</v>
      </c>
    </row>
    <row r="741" spans="1:8" ht="15.75" x14ac:dyDescent="0.25">
      <c r="A741" s="245">
        <f>A738+1</f>
        <v>67</v>
      </c>
      <c r="B741" s="245" t="s">
        <v>267</v>
      </c>
      <c r="C741" s="249">
        <v>18910.54</v>
      </c>
      <c r="D741" s="186"/>
      <c r="E741" s="38" t="s">
        <v>216</v>
      </c>
      <c r="F741" s="37">
        <f>F742+F743+F744+F745+F746+F747+F748+F749</f>
        <v>6981046.1699999999</v>
      </c>
      <c r="G741" s="37">
        <f>G742+G743+G744+G745+G746+G747+G748+G749</f>
        <v>369.16</v>
      </c>
      <c r="H741" s="37">
        <f>H742+H743+H744+H745+H746+H747+H748+H749</f>
        <v>369.19</v>
      </c>
    </row>
    <row r="742" spans="1:8" ht="15.75" customHeight="1" x14ac:dyDescent="0.25">
      <c r="A742" s="245"/>
      <c r="B742" s="245"/>
      <c r="C742" s="249"/>
      <c r="D742" s="245" t="s">
        <v>316</v>
      </c>
      <c r="E742" s="38" t="s">
        <v>178</v>
      </c>
      <c r="F742" s="37">
        <v>1708688.38</v>
      </c>
      <c r="G742" s="37">
        <f>F742/C741</f>
        <v>90.36</v>
      </c>
      <c r="H742" s="37">
        <f>1708823/C741+0.01</f>
        <v>90.37</v>
      </c>
    </row>
    <row r="743" spans="1:8" ht="15.75" customHeight="1" x14ac:dyDescent="0.25">
      <c r="A743" s="245"/>
      <c r="B743" s="245"/>
      <c r="C743" s="249"/>
      <c r="D743" s="245"/>
      <c r="E743" s="38" t="s">
        <v>207</v>
      </c>
      <c r="F743" s="37">
        <v>36565.93</v>
      </c>
      <c r="G743" s="37">
        <f>F743/C741</f>
        <v>1.93</v>
      </c>
      <c r="H743" s="37">
        <f>36569/C741</f>
        <v>1.93</v>
      </c>
    </row>
    <row r="744" spans="1:8" ht="15.75" customHeight="1" x14ac:dyDescent="0.25">
      <c r="A744" s="245"/>
      <c r="B744" s="245"/>
      <c r="C744" s="249"/>
      <c r="D744" s="245" t="s">
        <v>319</v>
      </c>
      <c r="E744" s="38" t="s">
        <v>178</v>
      </c>
      <c r="F744" s="37">
        <v>1708702.54</v>
      </c>
      <c r="G744" s="37">
        <f>F744/C741</f>
        <v>90.36</v>
      </c>
      <c r="H744" s="37">
        <f>1708823/C741+0.01</f>
        <v>90.37</v>
      </c>
    </row>
    <row r="745" spans="1:8" ht="15.75" customHeight="1" x14ac:dyDescent="0.25">
      <c r="A745" s="245"/>
      <c r="B745" s="245"/>
      <c r="C745" s="249"/>
      <c r="D745" s="245"/>
      <c r="E745" s="38" t="s">
        <v>207</v>
      </c>
      <c r="F745" s="37">
        <v>36566.230000000003</v>
      </c>
      <c r="G745" s="37">
        <f>F745/C741</f>
        <v>1.93</v>
      </c>
      <c r="H745" s="37">
        <f>36569/C741</f>
        <v>1.93</v>
      </c>
    </row>
    <row r="746" spans="1:8" ht="15.75" customHeight="1" x14ac:dyDescent="0.25">
      <c r="A746" s="245"/>
      <c r="B746" s="245"/>
      <c r="C746" s="249"/>
      <c r="D746" s="245" t="s">
        <v>320</v>
      </c>
      <c r="E746" s="38" t="s">
        <v>178</v>
      </c>
      <c r="F746" s="37">
        <v>1708688.38</v>
      </c>
      <c r="G746" s="37">
        <f>F746/C741</f>
        <v>90.36</v>
      </c>
      <c r="H746" s="37">
        <f>1708823/C741+0.01</f>
        <v>90.37</v>
      </c>
    </row>
    <row r="747" spans="1:8" ht="15.75" customHeight="1" x14ac:dyDescent="0.25">
      <c r="A747" s="245"/>
      <c r="B747" s="245"/>
      <c r="C747" s="249"/>
      <c r="D747" s="245"/>
      <c r="E747" s="38" t="s">
        <v>207</v>
      </c>
      <c r="F747" s="37">
        <v>36565.93</v>
      </c>
      <c r="G747" s="37">
        <f>F747/C741</f>
        <v>1.93</v>
      </c>
      <c r="H747" s="37">
        <f>36569/C741</f>
        <v>1.93</v>
      </c>
    </row>
    <row r="748" spans="1:8" ht="15.75" customHeight="1" x14ac:dyDescent="0.25">
      <c r="A748" s="245"/>
      <c r="B748" s="245"/>
      <c r="C748" s="249"/>
      <c r="D748" s="245" t="s">
        <v>321</v>
      </c>
      <c r="E748" s="38" t="s">
        <v>178</v>
      </c>
      <c r="F748" s="37">
        <v>1708702.54</v>
      </c>
      <c r="G748" s="37">
        <f>F748/C741</f>
        <v>90.36</v>
      </c>
      <c r="H748" s="37">
        <f>1708823/C741</f>
        <v>90.36</v>
      </c>
    </row>
    <row r="749" spans="1:8" ht="15.75" customHeight="1" x14ac:dyDescent="0.25">
      <c r="A749" s="245"/>
      <c r="B749" s="245"/>
      <c r="C749" s="249"/>
      <c r="D749" s="245"/>
      <c r="E749" s="38" t="s">
        <v>207</v>
      </c>
      <c r="F749" s="37">
        <v>36566.239999999998</v>
      </c>
      <c r="G749" s="37">
        <f>F749/C741</f>
        <v>1.93</v>
      </c>
      <c r="H749" s="37">
        <f>36569/C741</f>
        <v>1.93</v>
      </c>
    </row>
    <row r="750" spans="1:8" ht="15.75" x14ac:dyDescent="0.25">
      <c r="A750" s="245">
        <f>A741+1</f>
        <v>68</v>
      </c>
      <c r="B750" s="245" t="s">
        <v>268</v>
      </c>
      <c r="C750" s="249">
        <v>23284.49</v>
      </c>
      <c r="D750" s="190"/>
      <c r="E750" s="166" t="s">
        <v>216</v>
      </c>
      <c r="F750" s="167">
        <f>F751+F752+F753+F754+F755+F756+F757+F758+F759+F760</f>
        <v>8726306.5</v>
      </c>
      <c r="G750" s="167">
        <f>G751+G752+G753+G754+G755+G756+G757+G758+G759+G760</f>
        <v>374.77</v>
      </c>
      <c r="H750" s="167">
        <f>H751+H752+H753+H754+H755+H756+H757+H758+H759+H760</f>
        <v>374.8</v>
      </c>
    </row>
    <row r="751" spans="1:8" ht="15.75" customHeight="1" x14ac:dyDescent="0.25">
      <c r="A751" s="245">
        <v>746</v>
      </c>
      <c r="B751" s="245"/>
      <c r="C751" s="249"/>
      <c r="D751" s="257" t="s">
        <v>316</v>
      </c>
      <c r="E751" s="166" t="s">
        <v>178</v>
      </c>
      <c r="F751" s="167">
        <v>1708708.44</v>
      </c>
      <c r="G751" s="167">
        <f>F751/C750</f>
        <v>73.38</v>
      </c>
      <c r="H751" s="167">
        <f>1708823/C750</f>
        <v>73.39</v>
      </c>
    </row>
    <row r="752" spans="1:8" ht="15.75" customHeight="1" x14ac:dyDescent="0.25">
      <c r="A752" s="245">
        <v>747</v>
      </c>
      <c r="B752" s="245"/>
      <c r="C752" s="249"/>
      <c r="D752" s="257"/>
      <c r="E752" s="166" t="s">
        <v>207</v>
      </c>
      <c r="F752" s="167">
        <f>F751*0.0214</f>
        <v>36566.36</v>
      </c>
      <c r="G752" s="167">
        <f>F752/C750</f>
        <v>1.57</v>
      </c>
      <c r="H752" s="167">
        <f>36569/C750</f>
        <v>1.57</v>
      </c>
    </row>
    <row r="753" spans="1:8" ht="15.75" customHeight="1" x14ac:dyDescent="0.25">
      <c r="A753" s="245">
        <v>748</v>
      </c>
      <c r="B753" s="245"/>
      <c r="C753" s="249"/>
      <c r="D753" s="257" t="s">
        <v>319</v>
      </c>
      <c r="E753" s="166" t="s">
        <v>178</v>
      </c>
      <c r="F753" s="167">
        <v>1708675.4</v>
      </c>
      <c r="G753" s="167">
        <f>F753/C750</f>
        <v>73.38</v>
      </c>
      <c r="H753" s="167">
        <f>1708823/C750</f>
        <v>73.39</v>
      </c>
    </row>
    <row r="754" spans="1:8" ht="15.75" customHeight="1" x14ac:dyDescent="0.25">
      <c r="A754" s="245">
        <v>749</v>
      </c>
      <c r="B754" s="245"/>
      <c r="C754" s="249"/>
      <c r="D754" s="257"/>
      <c r="E754" s="166" t="s">
        <v>207</v>
      </c>
      <c r="F754" s="167">
        <f>F753*0.0214</f>
        <v>36565.65</v>
      </c>
      <c r="G754" s="167">
        <f>F754/C750</f>
        <v>1.57</v>
      </c>
      <c r="H754" s="167">
        <f>36569/C750</f>
        <v>1.57</v>
      </c>
    </row>
    <row r="755" spans="1:8" ht="15.75" customHeight="1" x14ac:dyDescent="0.25">
      <c r="A755" s="245">
        <v>750</v>
      </c>
      <c r="B755" s="245"/>
      <c r="C755" s="249"/>
      <c r="D755" s="257" t="s">
        <v>322</v>
      </c>
      <c r="E755" s="166" t="s">
        <v>178</v>
      </c>
      <c r="F755" s="167">
        <v>1708708.44</v>
      </c>
      <c r="G755" s="167">
        <f>F755/C750</f>
        <v>73.38</v>
      </c>
      <c r="H755" s="167">
        <f>1708823/C750</f>
        <v>73.39</v>
      </c>
    </row>
    <row r="756" spans="1:8" ht="15.75" customHeight="1" x14ac:dyDescent="0.25">
      <c r="A756" s="245">
        <v>751</v>
      </c>
      <c r="B756" s="245"/>
      <c r="C756" s="249"/>
      <c r="D756" s="257"/>
      <c r="E756" s="166" t="s">
        <v>207</v>
      </c>
      <c r="F756" s="167">
        <f>F755*0.0214</f>
        <v>36566.36</v>
      </c>
      <c r="G756" s="167">
        <f>F756/C750</f>
        <v>1.57</v>
      </c>
      <c r="H756" s="167">
        <f>36569/C750</f>
        <v>1.57</v>
      </c>
    </row>
    <row r="757" spans="1:8" ht="15.75" customHeight="1" x14ac:dyDescent="0.25">
      <c r="A757" s="245">
        <v>752</v>
      </c>
      <c r="B757" s="245"/>
      <c r="C757" s="249"/>
      <c r="D757" s="257" t="s">
        <v>323</v>
      </c>
      <c r="E757" s="166" t="s">
        <v>178</v>
      </c>
      <c r="F757" s="167">
        <v>1708675.4</v>
      </c>
      <c r="G757" s="167">
        <f>F757/C750+0.01</f>
        <v>73.39</v>
      </c>
      <c r="H757" s="167">
        <f>1708823/C750</f>
        <v>73.39</v>
      </c>
    </row>
    <row r="758" spans="1:8" ht="15.75" customHeight="1" x14ac:dyDescent="0.25">
      <c r="A758" s="245">
        <v>753</v>
      </c>
      <c r="B758" s="245"/>
      <c r="C758" s="249"/>
      <c r="D758" s="257"/>
      <c r="E758" s="166" t="s">
        <v>207</v>
      </c>
      <c r="F758" s="167">
        <f>F757*0.0214</f>
        <v>36565.65</v>
      </c>
      <c r="G758" s="167">
        <f>F758/C750</f>
        <v>1.57</v>
      </c>
      <c r="H758" s="167">
        <f>36569/C750</f>
        <v>1.57</v>
      </c>
    </row>
    <row r="759" spans="1:8" ht="15.75" customHeight="1" x14ac:dyDescent="0.25">
      <c r="A759" s="245">
        <v>754</v>
      </c>
      <c r="B759" s="245"/>
      <c r="C759" s="249"/>
      <c r="D759" s="257" t="s">
        <v>324</v>
      </c>
      <c r="E759" s="166" t="s">
        <v>178</v>
      </c>
      <c r="F759" s="167">
        <v>1708708.44</v>
      </c>
      <c r="G759" s="167">
        <f>F759/C750+0.01</f>
        <v>73.39</v>
      </c>
      <c r="H759" s="167">
        <f>1708823/C750</f>
        <v>73.39</v>
      </c>
    </row>
    <row r="760" spans="1:8" ht="15.75" customHeight="1" x14ac:dyDescent="0.25">
      <c r="A760" s="245">
        <v>755</v>
      </c>
      <c r="B760" s="245"/>
      <c r="C760" s="249"/>
      <c r="D760" s="257"/>
      <c r="E760" s="166" t="s">
        <v>207</v>
      </c>
      <c r="F760" s="167">
        <f>F759*0.0214</f>
        <v>36566.36</v>
      </c>
      <c r="G760" s="167">
        <f>F760/C750</f>
        <v>1.57</v>
      </c>
      <c r="H760" s="167">
        <f>36569/C750</f>
        <v>1.57</v>
      </c>
    </row>
    <row r="761" spans="1:8" ht="15.75" x14ac:dyDescent="0.25">
      <c r="A761" s="245">
        <f>A750+1</f>
        <v>69</v>
      </c>
      <c r="B761" s="245" t="s">
        <v>269</v>
      </c>
      <c r="C761" s="249">
        <v>15604.9</v>
      </c>
      <c r="D761" s="186"/>
      <c r="E761" s="38" t="s">
        <v>216</v>
      </c>
      <c r="F761" s="37">
        <f>F762+F763+F764+F765+F766+F767+F768+F769+F770+F771+F772+F773+F774+F775</f>
        <v>12216296.77</v>
      </c>
      <c r="G761" s="37">
        <f>G762+G763+G764+G765+G766+G767+G768+G769+G770+G771+G772+G773+G774+G775</f>
        <v>782.85</v>
      </c>
      <c r="H761" s="37">
        <f>H762+H763+H764+H765+H766+H767+H768+H769+H770+H771+H772+H773+H774+H775</f>
        <v>782.95</v>
      </c>
    </row>
    <row r="762" spans="1:8" ht="15.75" customHeight="1" x14ac:dyDescent="0.25">
      <c r="A762" s="245">
        <v>756</v>
      </c>
      <c r="B762" s="245"/>
      <c r="C762" s="249"/>
      <c r="D762" s="245" t="s">
        <v>316</v>
      </c>
      <c r="E762" s="38" t="s">
        <v>178</v>
      </c>
      <c r="F762" s="37">
        <v>1708708.44</v>
      </c>
      <c r="G762" s="37">
        <f>F762/C761</f>
        <v>109.5</v>
      </c>
      <c r="H762" s="37">
        <f>1708823/C761</f>
        <v>109.51</v>
      </c>
    </row>
    <row r="763" spans="1:8" ht="15.75" customHeight="1" x14ac:dyDescent="0.25">
      <c r="A763" s="245">
        <v>757</v>
      </c>
      <c r="B763" s="245"/>
      <c r="C763" s="249"/>
      <c r="D763" s="245"/>
      <c r="E763" s="38" t="s">
        <v>207</v>
      </c>
      <c r="F763" s="37">
        <v>36468.720000000001</v>
      </c>
      <c r="G763" s="37">
        <f>F763/C761</f>
        <v>2.34</v>
      </c>
      <c r="H763" s="37">
        <f>36569/C761</f>
        <v>2.34</v>
      </c>
    </row>
    <row r="764" spans="1:8" ht="15.75" customHeight="1" x14ac:dyDescent="0.25">
      <c r="A764" s="245">
        <v>758</v>
      </c>
      <c r="B764" s="245"/>
      <c r="C764" s="249"/>
      <c r="D764" s="245" t="s">
        <v>319</v>
      </c>
      <c r="E764" s="38" t="s">
        <v>178</v>
      </c>
      <c r="F764" s="37">
        <v>1708675.4</v>
      </c>
      <c r="G764" s="37">
        <f>F764/C761-0.01</f>
        <v>109.49</v>
      </c>
      <c r="H764" s="37">
        <f>1708823/C761</f>
        <v>109.51</v>
      </c>
    </row>
    <row r="765" spans="1:8" ht="15.75" customHeight="1" x14ac:dyDescent="0.25">
      <c r="A765" s="245">
        <v>759</v>
      </c>
      <c r="B765" s="245"/>
      <c r="C765" s="249"/>
      <c r="D765" s="245"/>
      <c r="E765" s="38" t="s">
        <v>207</v>
      </c>
      <c r="F765" s="37">
        <v>36468.019999999997</v>
      </c>
      <c r="G765" s="37">
        <f>F765/C761</f>
        <v>2.34</v>
      </c>
      <c r="H765" s="37">
        <f>36569/C761</f>
        <v>2.34</v>
      </c>
    </row>
    <row r="766" spans="1:8" ht="15.75" customHeight="1" x14ac:dyDescent="0.25">
      <c r="A766" s="245">
        <v>760</v>
      </c>
      <c r="B766" s="245"/>
      <c r="C766" s="249"/>
      <c r="D766" s="245" t="s">
        <v>320</v>
      </c>
      <c r="E766" s="38" t="s">
        <v>178</v>
      </c>
      <c r="F766" s="37">
        <f>1708683.66</f>
        <v>1708683.66</v>
      </c>
      <c r="G766" s="37">
        <f>F766/C761</f>
        <v>109.5</v>
      </c>
      <c r="H766" s="37">
        <f>1708823/C761</f>
        <v>109.51</v>
      </c>
    </row>
    <row r="767" spans="1:8" ht="15.75" customHeight="1" x14ac:dyDescent="0.25">
      <c r="A767" s="245">
        <v>761</v>
      </c>
      <c r="B767" s="245"/>
      <c r="C767" s="249"/>
      <c r="D767" s="245"/>
      <c r="E767" s="38" t="s">
        <v>207</v>
      </c>
      <c r="F767" s="37">
        <v>36468.19</v>
      </c>
      <c r="G767" s="37">
        <f>F767/C761</f>
        <v>2.34</v>
      </c>
      <c r="H767" s="37">
        <f>36569/C761</f>
        <v>2.34</v>
      </c>
    </row>
    <row r="768" spans="1:8" ht="15.75" customHeight="1" x14ac:dyDescent="0.25">
      <c r="A768" s="245">
        <v>762</v>
      </c>
      <c r="B768" s="245"/>
      <c r="C768" s="249"/>
      <c r="D768" s="245" t="s">
        <v>321</v>
      </c>
      <c r="E768" s="38" t="s">
        <v>178</v>
      </c>
      <c r="F768" s="37">
        <v>1708789.86</v>
      </c>
      <c r="G768" s="37">
        <f>F768/C761-0.01</f>
        <v>109.49</v>
      </c>
      <c r="H768" s="37">
        <f>1708823/C761</f>
        <v>109.51</v>
      </c>
    </row>
    <row r="769" spans="1:8" ht="15.75" customHeight="1" x14ac:dyDescent="0.25">
      <c r="A769" s="245">
        <v>763</v>
      </c>
      <c r="B769" s="245"/>
      <c r="C769" s="249"/>
      <c r="D769" s="245"/>
      <c r="E769" s="38" t="s">
        <v>207</v>
      </c>
      <c r="F769" s="37">
        <v>36470.46</v>
      </c>
      <c r="G769" s="37">
        <f>F769/C761</f>
        <v>2.34</v>
      </c>
      <c r="H769" s="37">
        <f>36569/C761</f>
        <v>2.34</v>
      </c>
    </row>
    <row r="770" spans="1:8" ht="15.75" customHeight="1" x14ac:dyDescent="0.25">
      <c r="A770" s="245">
        <v>764</v>
      </c>
      <c r="B770" s="245"/>
      <c r="C770" s="249"/>
      <c r="D770" s="245" t="s">
        <v>317</v>
      </c>
      <c r="E770" s="38" t="s">
        <v>178</v>
      </c>
      <c r="F770" s="37">
        <v>1708683.66</v>
      </c>
      <c r="G770" s="37">
        <f>F770/C761</f>
        <v>109.5</v>
      </c>
      <c r="H770" s="37">
        <f>1708823/C761</f>
        <v>109.51</v>
      </c>
    </row>
    <row r="771" spans="1:8" ht="15.75" customHeight="1" x14ac:dyDescent="0.25">
      <c r="A771" s="245">
        <v>765</v>
      </c>
      <c r="B771" s="245"/>
      <c r="C771" s="249"/>
      <c r="D771" s="245"/>
      <c r="E771" s="38" t="s">
        <v>207</v>
      </c>
      <c r="F771" s="37">
        <v>36468.19</v>
      </c>
      <c r="G771" s="37">
        <f>F771/C761</f>
        <v>2.34</v>
      </c>
      <c r="H771" s="37">
        <f>36569/C761</f>
        <v>2.34</v>
      </c>
    </row>
    <row r="772" spans="1:8" ht="15.75" customHeight="1" x14ac:dyDescent="0.25">
      <c r="A772" s="245">
        <v>766</v>
      </c>
      <c r="B772" s="245"/>
      <c r="C772" s="249"/>
      <c r="D772" s="245" t="s">
        <v>318</v>
      </c>
      <c r="E772" s="38" t="s">
        <v>178</v>
      </c>
      <c r="F772" s="37">
        <v>1708789.86</v>
      </c>
      <c r="G772" s="37">
        <f>F772/C761-0.01</f>
        <v>109.49</v>
      </c>
      <c r="H772" s="37">
        <f>1708823/C761</f>
        <v>109.51</v>
      </c>
    </row>
    <row r="773" spans="1:8" ht="15.75" customHeight="1" x14ac:dyDescent="0.25">
      <c r="A773" s="245">
        <v>767</v>
      </c>
      <c r="B773" s="245"/>
      <c r="C773" s="249"/>
      <c r="D773" s="245"/>
      <c r="E773" s="38" t="s">
        <v>207</v>
      </c>
      <c r="F773" s="37">
        <v>36470.46</v>
      </c>
      <c r="G773" s="37">
        <f>F773/C761</f>
        <v>2.34</v>
      </c>
      <c r="H773" s="37">
        <f>36569/C761</f>
        <v>2.34</v>
      </c>
    </row>
    <row r="774" spans="1:8" ht="15.75" customHeight="1" x14ac:dyDescent="0.25">
      <c r="A774" s="245">
        <v>768</v>
      </c>
      <c r="B774" s="245"/>
      <c r="C774" s="249"/>
      <c r="D774" s="245" t="s">
        <v>322</v>
      </c>
      <c r="E774" s="38" t="s">
        <v>178</v>
      </c>
      <c r="F774" s="37">
        <v>1708683.66</v>
      </c>
      <c r="G774" s="37">
        <f>F774/C761</f>
        <v>109.5</v>
      </c>
      <c r="H774" s="37">
        <f>1708823/C761</f>
        <v>109.51</v>
      </c>
    </row>
    <row r="775" spans="1:8" ht="15.75" customHeight="1" x14ac:dyDescent="0.25">
      <c r="A775" s="245">
        <v>769</v>
      </c>
      <c r="B775" s="245"/>
      <c r="C775" s="249"/>
      <c r="D775" s="245"/>
      <c r="E775" s="38" t="s">
        <v>207</v>
      </c>
      <c r="F775" s="37">
        <v>36468.19</v>
      </c>
      <c r="G775" s="37">
        <f>F775/C761</f>
        <v>2.34</v>
      </c>
      <c r="H775" s="37">
        <f>36569/C761</f>
        <v>2.34</v>
      </c>
    </row>
    <row r="776" spans="1:8" ht="15.75" x14ac:dyDescent="0.25">
      <c r="A776" s="245">
        <f>A761+1</f>
        <v>70</v>
      </c>
      <c r="B776" s="245" t="s">
        <v>799</v>
      </c>
      <c r="C776" s="249">
        <v>3176.5</v>
      </c>
      <c r="D776" s="245" t="s">
        <v>206</v>
      </c>
      <c r="E776" s="38" t="s">
        <v>216</v>
      </c>
      <c r="F776" s="37">
        <f>F777+F778+F779+F780</f>
        <v>9295384.6500000004</v>
      </c>
      <c r="G776" s="37">
        <f>G777+G778+G779+G780</f>
        <v>2926.3</v>
      </c>
      <c r="H776" s="37">
        <f>H777+H778+H779+H780</f>
        <v>3018</v>
      </c>
    </row>
    <row r="777" spans="1:8" ht="15.75" customHeight="1" x14ac:dyDescent="0.25">
      <c r="A777" s="245"/>
      <c r="B777" s="245"/>
      <c r="C777" s="249"/>
      <c r="D777" s="245"/>
      <c r="E777" s="38" t="s">
        <v>175</v>
      </c>
      <c r="F777" s="37">
        <v>286713.15000000002</v>
      </c>
      <c r="G777" s="37">
        <f>F777/C776</f>
        <v>90.26</v>
      </c>
      <c r="H777" s="37">
        <v>151</v>
      </c>
    </row>
    <row r="778" spans="1:8" ht="31.5" customHeight="1" x14ac:dyDescent="0.25">
      <c r="A778" s="245"/>
      <c r="B778" s="245"/>
      <c r="C778" s="249"/>
      <c r="D778" s="245"/>
      <c r="E778" s="38" t="s">
        <v>176</v>
      </c>
      <c r="F778" s="37">
        <v>16000</v>
      </c>
      <c r="G778" s="37">
        <f>F778/C776</f>
        <v>5.04</v>
      </c>
      <c r="H778" s="37">
        <v>36</v>
      </c>
    </row>
    <row r="779" spans="1:8" ht="15.75" customHeight="1" x14ac:dyDescent="0.25">
      <c r="A779" s="245"/>
      <c r="B779" s="245"/>
      <c r="C779" s="249"/>
      <c r="D779" s="245"/>
      <c r="E779" s="38" t="s">
        <v>177</v>
      </c>
      <c r="F779" s="37">
        <f>C776*H779</f>
        <v>8805258</v>
      </c>
      <c r="G779" s="37">
        <f>F779/C776</f>
        <v>2772</v>
      </c>
      <c r="H779" s="37">
        <v>2772</v>
      </c>
    </row>
    <row r="780" spans="1:8" ht="15.75" customHeight="1" x14ac:dyDescent="0.25">
      <c r="A780" s="245"/>
      <c r="B780" s="245"/>
      <c r="C780" s="249"/>
      <c r="D780" s="245"/>
      <c r="E780" s="38" t="s">
        <v>207</v>
      </c>
      <c r="F780" s="37">
        <f>C776*H780</f>
        <v>187413.5</v>
      </c>
      <c r="G780" s="37">
        <f>F780/C776</f>
        <v>59</v>
      </c>
      <c r="H780" s="37">
        <v>59</v>
      </c>
    </row>
    <row r="781" spans="1:8" ht="15.75" x14ac:dyDescent="0.25">
      <c r="A781" s="245">
        <f>A776+1</f>
        <v>71</v>
      </c>
      <c r="B781" s="245" t="s">
        <v>684</v>
      </c>
      <c r="C781" s="249">
        <v>3159.25</v>
      </c>
      <c r="D781" s="245" t="s">
        <v>206</v>
      </c>
      <c r="E781" s="38" t="s">
        <v>216</v>
      </c>
      <c r="F781" s="37">
        <f>F782+F783</f>
        <v>251839.6</v>
      </c>
      <c r="G781" s="37">
        <f>G782+G783</f>
        <v>79.709999999999994</v>
      </c>
      <c r="H781" s="37">
        <f>H782+H783</f>
        <v>187</v>
      </c>
    </row>
    <row r="782" spans="1:8" ht="15.75" customHeight="1" x14ac:dyDescent="0.25">
      <c r="A782" s="245">
        <v>75</v>
      </c>
      <c r="B782" s="245"/>
      <c r="C782" s="249"/>
      <c r="D782" s="245"/>
      <c r="E782" s="38" t="s">
        <v>175</v>
      </c>
      <c r="F782" s="37">
        <v>235759.6</v>
      </c>
      <c r="G782" s="37">
        <f>F782/C781-0.01</f>
        <v>74.62</v>
      </c>
      <c r="H782" s="37">
        <v>151</v>
      </c>
    </row>
    <row r="783" spans="1:8" ht="31.5" customHeight="1" x14ac:dyDescent="0.25">
      <c r="A783" s="245">
        <v>76</v>
      </c>
      <c r="B783" s="245"/>
      <c r="C783" s="249"/>
      <c r="D783" s="245"/>
      <c r="E783" s="38" t="s">
        <v>176</v>
      </c>
      <c r="F783" s="37">
        <v>16080</v>
      </c>
      <c r="G783" s="37">
        <f>F783/C781</f>
        <v>5.09</v>
      </c>
      <c r="H783" s="37">
        <v>36</v>
      </c>
    </row>
    <row r="784" spans="1:8" ht="15.75" customHeight="1" x14ac:dyDescent="0.25">
      <c r="A784" s="245">
        <f>A781+1</f>
        <v>72</v>
      </c>
      <c r="B784" s="245" t="s">
        <v>270</v>
      </c>
      <c r="C784" s="249">
        <v>3202.6</v>
      </c>
      <c r="D784" s="245" t="s">
        <v>316</v>
      </c>
      <c r="E784" s="38" t="s">
        <v>216</v>
      </c>
      <c r="F784" s="37">
        <f>F785+F786</f>
        <v>1745279.62</v>
      </c>
      <c r="G784" s="37">
        <f>G785+G786</f>
        <v>544.96</v>
      </c>
      <c r="H784" s="37">
        <f>H785+H786</f>
        <v>544.99</v>
      </c>
    </row>
    <row r="785" spans="1:8" ht="15.75" customHeight="1" x14ac:dyDescent="0.25">
      <c r="A785" s="245">
        <v>770</v>
      </c>
      <c r="B785" s="245"/>
      <c r="C785" s="249"/>
      <c r="D785" s="245"/>
      <c r="E785" s="38" t="s">
        <v>178</v>
      </c>
      <c r="F785" s="37">
        <v>1708713.16</v>
      </c>
      <c r="G785" s="37">
        <f>F785/C784</f>
        <v>533.54</v>
      </c>
      <c r="H785" s="37">
        <f>1708823/C784</f>
        <v>533.57000000000005</v>
      </c>
    </row>
    <row r="786" spans="1:8" ht="15.75" customHeight="1" x14ac:dyDescent="0.25">
      <c r="A786" s="245">
        <v>771</v>
      </c>
      <c r="B786" s="245"/>
      <c r="C786" s="249"/>
      <c r="D786" s="245"/>
      <c r="E786" s="38" t="s">
        <v>207</v>
      </c>
      <c r="F786" s="37">
        <f>F785*0.0214</f>
        <v>36566.46</v>
      </c>
      <c r="G786" s="37">
        <f>F786/C784</f>
        <v>11.42</v>
      </c>
      <c r="H786" s="37">
        <f>36569/C784</f>
        <v>11.42</v>
      </c>
    </row>
    <row r="787" spans="1:8" ht="15.75" customHeight="1" x14ac:dyDescent="0.25">
      <c r="A787" s="245">
        <f>A784+1</f>
        <v>73</v>
      </c>
      <c r="B787" s="245" t="s">
        <v>271</v>
      </c>
      <c r="C787" s="249">
        <v>3201.41</v>
      </c>
      <c r="D787" s="245" t="s">
        <v>316</v>
      </c>
      <c r="E787" s="38" t="s">
        <v>216</v>
      </c>
      <c r="F787" s="37">
        <f>F788+F789</f>
        <v>1745279.62</v>
      </c>
      <c r="G787" s="37">
        <f>G788+G789</f>
        <v>545.16</v>
      </c>
      <c r="H787" s="37">
        <f>H788+H789</f>
        <v>545.19000000000005</v>
      </c>
    </row>
    <row r="788" spans="1:8" ht="15.75" customHeight="1" x14ac:dyDescent="0.25">
      <c r="A788" s="245">
        <v>772</v>
      </c>
      <c r="B788" s="245"/>
      <c r="C788" s="249"/>
      <c r="D788" s="245"/>
      <c r="E788" s="38" t="s">
        <v>178</v>
      </c>
      <c r="F788" s="37">
        <v>1708713.16</v>
      </c>
      <c r="G788" s="37">
        <f>F788/C787</f>
        <v>533.74</v>
      </c>
      <c r="H788" s="37">
        <f>1708823/C787</f>
        <v>533.77</v>
      </c>
    </row>
    <row r="789" spans="1:8" ht="15.75" customHeight="1" x14ac:dyDescent="0.25">
      <c r="A789" s="245">
        <v>773</v>
      </c>
      <c r="B789" s="245"/>
      <c r="C789" s="249"/>
      <c r="D789" s="245"/>
      <c r="E789" s="38" t="s">
        <v>207</v>
      </c>
      <c r="F789" s="37">
        <f>F788*0.0214</f>
        <v>36566.46</v>
      </c>
      <c r="G789" s="37">
        <f>F789/C787</f>
        <v>11.42</v>
      </c>
      <c r="H789" s="37">
        <f>36569/C787</f>
        <v>11.42</v>
      </c>
    </row>
    <row r="790" spans="1:8" ht="15.75" x14ac:dyDescent="0.25">
      <c r="A790" s="245">
        <f>A787+1</f>
        <v>74</v>
      </c>
      <c r="B790" s="245" t="s">
        <v>846</v>
      </c>
      <c r="C790" s="249">
        <v>7700.7</v>
      </c>
      <c r="D790" s="186"/>
      <c r="E790" s="38" t="s">
        <v>216</v>
      </c>
      <c r="F790" s="37">
        <f>F791+F792+F793+F794</f>
        <v>3490784</v>
      </c>
      <c r="G790" s="37">
        <f>G791+G792+G793+G794</f>
        <v>453.31</v>
      </c>
      <c r="H790" s="37">
        <f>H791+H792+H793+H794</f>
        <v>453.31</v>
      </c>
    </row>
    <row r="791" spans="1:8" ht="15.75" customHeight="1" x14ac:dyDescent="0.25">
      <c r="A791" s="245">
        <v>778</v>
      </c>
      <c r="B791" s="245"/>
      <c r="C791" s="249"/>
      <c r="D791" s="245" t="s">
        <v>316</v>
      </c>
      <c r="E791" s="38" t="s">
        <v>178</v>
      </c>
      <c r="F791" s="37">
        <v>1708823</v>
      </c>
      <c r="G791" s="37">
        <f>F791/C790</f>
        <v>221.9</v>
      </c>
      <c r="H791" s="37">
        <f>1708823/C790</f>
        <v>221.9</v>
      </c>
    </row>
    <row r="792" spans="1:8" ht="15.75" customHeight="1" x14ac:dyDescent="0.25">
      <c r="A792" s="245">
        <v>779</v>
      </c>
      <c r="B792" s="245"/>
      <c r="C792" s="249"/>
      <c r="D792" s="245"/>
      <c r="E792" s="38" t="s">
        <v>207</v>
      </c>
      <c r="F792" s="37">
        <v>36569</v>
      </c>
      <c r="G792" s="37">
        <f>F792/C790</f>
        <v>4.75</v>
      </c>
      <c r="H792" s="37">
        <f>36569/C790</f>
        <v>4.75</v>
      </c>
    </row>
    <row r="793" spans="1:8" ht="15.75" customHeight="1" x14ac:dyDescent="0.25">
      <c r="A793" s="245">
        <v>780</v>
      </c>
      <c r="B793" s="245"/>
      <c r="C793" s="249"/>
      <c r="D793" s="245" t="s">
        <v>319</v>
      </c>
      <c r="E793" s="38" t="s">
        <v>178</v>
      </c>
      <c r="F793" s="37">
        <v>1708823</v>
      </c>
      <c r="G793" s="37">
        <f>F793/C790+0.01</f>
        <v>221.91</v>
      </c>
      <c r="H793" s="37">
        <f>1708823/C790+0.01</f>
        <v>221.91</v>
      </c>
    </row>
    <row r="794" spans="1:8" ht="15.75" customHeight="1" x14ac:dyDescent="0.25">
      <c r="A794" s="245">
        <v>781</v>
      </c>
      <c r="B794" s="245"/>
      <c r="C794" s="249"/>
      <c r="D794" s="245"/>
      <c r="E794" s="38" t="s">
        <v>207</v>
      </c>
      <c r="F794" s="37">
        <v>36569</v>
      </c>
      <c r="G794" s="37">
        <f>F794/C790</f>
        <v>4.75</v>
      </c>
      <c r="H794" s="37">
        <f>36569/C790</f>
        <v>4.75</v>
      </c>
    </row>
    <row r="795" spans="1:8" ht="15.75" x14ac:dyDescent="0.25">
      <c r="A795" s="245">
        <f>A790+1</f>
        <v>75</v>
      </c>
      <c r="B795" s="245" t="s">
        <v>272</v>
      </c>
      <c r="C795" s="249">
        <v>7967.5</v>
      </c>
      <c r="D795" s="186"/>
      <c r="E795" s="38" t="s">
        <v>216</v>
      </c>
      <c r="F795" s="37">
        <f>F796+F797+F798+F799+F800+F801+F802+F803</f>
        <v>6981431.8399999999</v>
      </c>
      <c r="G795" s="37">
        <f>G796+G797+G798+G799+G800+G801+G802+G803</f>
        <v>876.24</v>
      </c>
      <c r="H795" s="37">
        <f>H796+H797+H798+H799+H800+H801+H802+H803</f>
        <v>876.24</v>
      </c>
    </row>
    <row r="796" spans="1:8" ht="15.75" customHeight="1" x14ac:dyDescent="0.25">
      <c r="A796" s="245">
        <v>778</v>
      </c>
      <c r="B796" s="245"/>
      <c r="C796" s="249"/>
      <c r="D796" s="245" t="s">
        <v>316</v>
      </c>
      <c r="E796" s="38" t="s">
        <v>178</v>
      </c>
      <c r="F796" s="37">
        <v>1708789.86</v>
      </c>
      <c r="G796" s="37">
        <f>F796/C795</f>
        <v>214.47</v>
      </c>
      <c r="H796" s="37">
        <f>1708823/C795</f>
        <v>214.47</v>
      </c>
    </row>
    <row r="797" spans="1:8" ht="15.75" customHeight="1" x14ac:dyDescent="0.25">
      <c r="A797" s="245">
        <v>779</v>
      </c>
      <c r="B797" s="245"/>
      <c r="C797" s="249"/>
      <c r="D797" s="245"/>
      <c r="E797" s="38" t="s">
        <v>207</v>
      </c>
      <c r="F797" s="37">
        <f>F796*0.0214</f>
        <v>36568.1</v>
      </c>
      <c r="G797" s="37">
        <f>F797/C795</f>
        <v>4.59</v>
      </c>
      <c r="H797" s="37">
        <f>36569/C795</f>
        <v>4.59</v>
      </c>
    </row>
    <row r="798" spans="1:8" ht="15.75" customHeight="1" x14ac:dyDescent="0.25">
      <c r="A798" s="245">
        <v>780</v>
      </c>
      <c r="B798" s="245"/>
      <c r="C798" s="249"/>
      <c r="D798" s="245" t="s">
        <v>319</v>
      </c>
      <c r="E798" s="38" t="s">
        <v>178</v>
      </c>
      <c r="F798" s="37">
        <v>1708789.86</v>
      </c>
      <c r="G798" s="37">
        <f>F798/C795</f>
        <v>214.47</v>
      </c>
      <c r="H798" s="37">
        <f>1708823/C795</f>
        <v>214.47</v>
      </c>
    </row>
    <row r="799" spans="1:8" ht="15.75" customHeight="1" x14ac:dyDescent="0.25">
      <c r="A799" s="245">
        <v>781</v>
      </c>
      <c r="B799" s="245"/>
      <c r="C799" s="249"/>
      <c r="D799" s="245"/>
      <c r="E799" s="38" t="s">
        <v>207</v>
      </c>
      <c r="F799" s="37">
        <f>F798*0.0214</f>
        <v>36568.1</v>
      </c>
      <c r="G799" s="37">
        <f>F799/C795</f>
        <v>4.59</v>
      </c>
      <c r="H799" s="37">
        <f>36569/C795</f>
        <v>4.59</v>
      </c>
    </row>
    <row r="800" spans="1:8" ht="15.75" customHeight="1" x14ac:dyDescent="0.25">
      <c r="A800" s="245">
        <v>782</v>
      </c>
      <c r="B800" s="245"/>
      <c r="C800" s="249"/>
      <c r="D800" s="245" t="s">
        <v>320</v>
      </c>
      <c r="E800" s="38" t="s">
        <v>178</v>
      </c>
      <c r="F800" s="37">
        <v>1708789.86</v>
      </c>
      <c r="G800" s="37">
        <f>F800/C795</f>
        <v>214.47</v>
      </c>
      <c r="H800" s="37">
        <f>1708823/C795</f>
        <v>214.47</v>
      </c>
    </row>
    <row r="801" spans="1:8" ht="15.75" customHeight="1" x14ac:dyDescent="0.25">
      <c r="A801" s="245">
        <v>783</v>
      </c>
      <c r="B801" s="245"/>
      <c r="C801" s="249"/>
      <c r="D801" s="245"/>
      <c r="E801" s="38" t="s">
        <v>207</v>
      </c>
      <c r="F801" s="37">
        <f>F800*0.0214</f>
        <v>36568.1</v>
      </c>
      <c r="G801" s="37">
        <f>F801/C795</f>
        <v>4.59</v>
      </c>
      <c r="H801" s="37">
        <f>36569/C795</f>
        <v>4.59</v>
      </c>
    </row>
    <row r="802" spans="1:8" ht="15.75" customHeight="1" x14ac:dyDescent="0.25">
      <c r="A802" s="245">
        <v>784</v>
      </c>
      <c r="B802" s="245"/>
      <c r="C802" s="249"/>
      <c r="D802" s="245" t="s">
        <v>321</v>
      </c>
      <c r="E802" s="38" t="s">
        <v>178</v>
      </c>
      <c r="F802" s="37">
        <v>1708789.86</v>
      </c>
      <c r="G802" s="37">
        <f>F802/C795</f>
        <v>214.47</v>
      </c>
      <c r="H802" s="37">
        <f>1708823/C795</f>
        <v>214.47</v>
      </c>
    </row>
    <row r="803" spans="1:8" ht="15.75" customHeight="1" x14ac:dyDescent="0.25">
      <c r="A803" s="245">
        <v>785</v>
      </c>
      <c r="B803" s="245"/>
      <c r="C803" s="249"/>
      <c r="D803" s="245"/>
      <c r="E803" s="38" t="s">
        <v>207</v>
      </c>
      <c r="F803" s="37">
        <f>F802*0.0214</f>
        <v>36568.1</v>
      </c>
      <c r="G803" s="37">
        <f>F803/C795</f>
        <v>4.59</v>
      </c>
      <c r="H803" s="37">
        <f>36569/C795</f>
        <v>4.59</v>
      </c>
    </row>
    <row r="804" spans="1:8" ht="15.75" x14ac:dyDescent="0.25">
      <c r="A804" s="245">
        <f>A795+1</f>
        <v>76</v>
      </c>
      <c r="B804" s="245" t="s">
        <v>830</v>
      </c>
      <c r="C804" s="249">
        <v>1522.1</v>
      </c>
      <c r="D804" s="245" t="s">
        <v>206</v>
      </c>
      <c r="E804" s="38" t="s">
        <v>216</v>
      </c>
      <c r="F804" s="37">
        <f>F805+F806</f>
        <v>134530.23000000001</v>
      </c>
      <c r="G804" s="37">
        <f>G805+G806</f>
        <v>88.38</v>
      </c>
      <c r="H804" s="37">
        <f>H805+H806</f>
        <v>187</v>
      </c>
    </row>
    <row r="805" spans="1:8" ht="15.75" customHeight="1" x14ac:dyDescent="0.25">
      <c r="A805" s="245">
        <v>75</v>
      </c>
      <c r="B805" s="245"/>
      <c r="C805" s="249"/>
      <c r="D805" s="245"/>
      <c r="E805" s="38" t="s">
        <v>175</v>
      </c>
      <c r="F805" s="37">
        <v>120450.23</v>
      </c>
      <c r="G805" s="37">
        <f>F805/C804</f>
        <v>79.13</v>
      </c>
      <c r="H805" s="37">
        <v>151</v>
      </c>
    </row>
    <row r="806" spans="1:8" ht="31.5" customHeight="1" x14ac:dyDescent="0.25">
      <c r="A806" s="245">
        <v>76</v>
      </c>
      <c r="B806" s="245"/>
      <c r="C806" s="249"/>
      <c r="D806" s="245"/>
      <c r="E806" s="38" t="s">
        <v>176</v>
      </c>
      <c r="F806" s="37">
        <v>14080</v>
      </c>
      <c r="G806" s="37">
        <f>F806/C804</f>
        <v>9.25</v>
      </c>
      <c r="H806" s="37">
        <v>36</v>
      </c>
    </row>
    <row r="807" spans="1:8" ht="15.75" x14ac:dyDescent="0.25">
      <c r="A807" s="245">
        <f>A804+1</f>
        <v>77</v>
      </c>
      <c r="B807" s="245" t="s">
        <v>273</v>
      </c>
      <c r="C807" s="249">
        <v>12875.99</v>
      </c>
      <c r="D807" s="245" t="s">
        <v>320</v>
      </c>
      <c r="E807" s="38" t="s">
        <v>216</v>
      </c>
      <c r="F807" s="37">
        <f>F808+F809</f>
        <v>1745241.05</v>
      </c>
      <c r="G807" s="37">
        <f>G808+G809</f>
        <v>135.54</v>
      </c>
      <c r="H807" s="37">
        <f>H808+H809</f>
        <v>135.55000000000001</v>
      </c>
    </row>
    <row r="808" spans="1:8" ht="15.75" customHeight="1" x14ac:dyDescent="0.25">
      <c r="A808" s="245">
        <v>786</v>
      </c>
      <c r="B808" s="245"/>
      <c r="C808" s="249"/>
      <c r="D808" s="245"/>
      <c r="E808" s="38" t="s">
        <v>178</v>
      </c>
      <c r="F808" s="37">
        <v>1708675.4</v>
      </c>
      <c r="G808" s="37">
        <f>F808/C807</f>
        <v>132.69999999999999</v>
      </c>
      <c r="H808" s="37">
        <f>1708823/C807</f>
        <v>132.71</v>
      </c>
    </row>
    <row r="809" spans="1:8" ht="15.75" customHeight="1" x14ac:dyDescent="0.25">
      <c r="A809" s="245">
        <v>787</v>
      </c>
      <c r="B809" s="245"/>
      <c r="C809" s="249"/>
      <c r="D809" s="245"/>
      <c r="E809" s="38" t="s">
        <v>207</v>
      </c>
      <c r="F809" s="37">
        <f>F808*0.0214</f>
        <v>36565.65</v>
      </c>
      <c r="G809" s="37">
        <f>F809/C807</f>
        <v>2.84</v>
      </c>
      <c r="H809" s="37">
        <f>36569/C807</f>
        <v>2.84</v>
      </c>
    </row>
    <row r="810" spans="1:8" ht="15.75" x14ac:dyDescent="0.25">
      <c r="A810" s="245">
        <f>A807+1</f>
        <v>78</v>
      </c>
      <c r="B810" s="245" t="s">
        <v>685</v>
      </c>
      <c r="C810" s="249">
        <v>13182.4</v>
      </c>
      <c r="D810" s="186"/>
      <c r="E810" s="38" t="s">
        <v>216</v>
      </c>
      <c r="F810" s="37">
        <f>SUM(F811:F828)</f>
        <v>10486511.4</v>
      </c>
      <c r="G810" s="37">
        <f>SUM(G811:G828)</f>
        <v>795.49</v>
      </c>
      <c r="H810" s="37">
        <f>SUM(H811:H828)</f>
        <v>795.56</v>
      </c>
    </row>
    <row r="811" spans="1:8" ht="31.5" customHeight="1" x14ac:dyDescent="0.25">
      <c r="A811" s="245"/>
      <c r="B811" s="245"/>
      <c r="C811" s="249"/>
      <c r="D811" s="245" t="s">
        <v>316</v>
      </c>
      <c r="E811" s="38" t="s">
        <v>176</v>
      </c>
      <c r="F811" s="37">
        <v>2500</v>
      </c>
      <c r="G811" s="37">
        <f>F811/C810</f>
        <v>0.19</v>
      </c>
      <c r="H811" s="37">
        <f>2500/C810</f>
        <v>0.19</v>
      </c>
    </row>
    <row r="812" spans="1:8" ht="15.75" customHeight="1" x14ac:dyDescent="0.25">
      <c r="A812" s="245">
        <v>756</v>
      </c>
      <c r="B812" s="245"/>
      <c r="C812" s="249"/>
      <c r="D812" s="245"/>
      <c r="E812" s="38" t="s">
        <v>178</v>
      </c>
      <c r="F812" s="37">
        <v>1708686.02</v>
      </c>
      <c r="G812" s="37">
        <f>F812/C810</f>
        <v>129.62</v>
      </c>
      <c r="H812" s="37">
        <f>1708823/C810+0.01</f>
        <v>129.63999999999999</v>
      </c>
    </row>
    <row r="813" spans="1:8" ht="15.75" customHeight="1" x14ac:dyDescent="0.25">
      <c r="A813" s="245">
        <v>757</v>
      </c>
      <c r="B813" s="245"/>
      <c r="C813" s="249"/>
      <c r="D813" s="245"/>
      <c r="E813" s="38" t="s">
        <v>207</v>
      </c>
      <c r="F813" s="37">
        <v>36565.879999999997</v>
      </c>
      <c r="G813" s="37">
        <f>F813/C810</f>
        <v>2.77</v>
      </c>
      <c r="H813" s="37">
        <f>36569/C810</f>
        <v>2.77</v>
      </c>
    </row>
    <row r="814" spans="1:8" ht="31.5" customHeight="1" x14ac:dyDescent="0.25">
      <c r="A814" s="245"/>
      <c r="B814" s="245"/>
      <c r="C814" s="249"/>
      <c r="D814" s="245" t="s">
        <v>319</v>
      </c>
      <c r="E814" s="38" t="s">
        <v>176</v>
      </c>
      <c r="F814" s="37">
        <v>2500</v>
      </c>
      <c r="G814" s="37">
        <f>F814/C810</f>
        <v>0.19</v>
      </c>
      <c r="H814" s="37">
        <f>2500/C810</f>
        <v>0.19</v>
      </c>
    </row>
    <row r="815" spans="1:8" ht="15.75" customHeight="1" x14ac:dyDescent="0.25">
      <c r="A815" s="245"/>
      <c r="B815" s="245"/>
      <c r="C815" s="249"/>
      <c r="D815" s="245"/>
      <c r="E815" s="38" t="s">
        <v>178</v>
      </c>
      <c r="F815" s="37">
        <v>1708686.02</v>
      </c>
      <c r="G815" s="37">
        <f>F815/C810+0.01</f>
        <v>129.63</v>
      </c>
      <c r="H815" s="37">
        <f>1708823/C810+0.01</f>
        <v>129.63999999999999</v>
      </c>
    </row>
    <row r="816" spans="1:8" ht="15.75" customHeight="1" x14ac:dyDescent="0.25">
      <c r="A816" s="245"/>
      <c r="B816" s="245"/>
      <c r="C816" s="249"/>
      <c r="D816" s="245"/>
      <c r="E816" s="38" t="s">
        <v>207</v>
      </c>
      <c r="F816" s="37">
        <v>36565.879999999997</v>
      </c>
      <c r="G816" s="37">
        <f>F816/C810</f>
        <v>2.77</v>
      </c>
      <c r="H816" s="37">
        <f>36569/C810</f>
        <v>2.77</v>
      </c>
    </row>
    <row r="817" spans="1:8" ht="31.5" customHeight="1" x14ac:dyDescent="0.25">
      <c r="A817" s="245"/>
      <c r="B817" s="245"/>
      <c r="C817" s="249"/>
      <c r="D817" s="245" t="s">
        <v>320</v>
      </c>
      <c r="E817" s="38" t="s">
        <v>176</v>
      </c>
      <c r="F817" s="37">
        <v>2500</v>
      </c>
      <c r="G817" s="37">
        <f>F817/C810</f>
        <v>0.19</v>
      </c>
      <c r="H817" s="37">
        <f>2500/C810</f>
        <v>0.19</v>
      </c>
    </row>
    <row r="818" spans="1:8" ht="15.75" customHeight="1" x14ac:dyDescent="0.25">
      <c r="A818" s="245"/>
      <c r="B818" s="245"/>
      <c r="C818" s="249"/>
      <c r="D818" s="245"/>
      <c r="E818" s="38" t="s">
        <v>178</v>
      </c>
      <c r="F818" s="37">
        <v>1708686.02</v>
      </c>
      <c r="G818" s="37">
        <f>F818/C810</f>
        <v>129.62</v>
      </c>
      <c r="H818" s="37">
        <f>1708823/C810</f>
        <v>129.63</v>
      </c>
    </row>
    <row r="819" spans="1:8" ht="15.75" customHeight="1" x14ac:dyDescent="0.25">
      <c r="A819" s="245"/>
      <c r="B819" s="245"/>
      <c r="C819" s="249"/>
      <c r="D819" s="245"/>
      <c r="E819" s="38" t="s">
        <v>207</v>
      </c>
      <c r="F819" s="37">
        <v>36565.879999999997</v>
      </c>
      <c r="G819" s="37">
        <f>F819/C810</f>
        <v>2.77</v>
      </c>
      <c r="H819" s="37">
        <f>36569/C810</f>
        <v>2.77</v>
      </c>
    </row>
    <row r="820" spans="1:8" ht="31.5" customHeight="1" x14ac:dyDescent="0.25">
      <c r="A820" s="245"/>
      <c r="B820" s="245"/>
      <c r="C820" s="249"/>
      <c r="D820" s="245" t="s">
        <v>321</v>
      </c>
      <c r="E820" s="38" t="s">
        <v>176</v>
      </c>
      <c r="F820" s="37">
        <v>2500</v>
      </c>
      <c r="G820" s="37">
        <f>F820/C810</f>
        <v>0.19</v>
      </c>
      <c r="H820" s="37">
        <f>2500/C810</f>
        <v>0.19</v>
      </c>
    </row>
    <row r="821" spans="1:8" ht="15.75" customHeight="1" x14ac:dyDescent="0.25">
      <c r="A821" s="245"/>
      <c r="B821" s="245"/>
      <c r="C821" s="249"/>
      <c r="D821" s="245"/>
      <c r="E821" s="38" t="s">
        <v>178</v>
      </c>
      <c r="F821" s="37">
        <v>1708686.02</v>
      </c>
      <c r="G821" s="37">
        <f>F821/C810</f>
        <v>129.62</v>
      </c>
      <c r="H821" s="37">
        <f>1708823/C810</f>
        <v>129.63</v>
      </c>
    </row>
    <row r="822" spans="1:8" ht="15.75" customHeight="1" x14ac:dyDescent="0.25">
      <c r="A822" s="245"/>
      <c r="B822" s="245"/>
      <c r="C822" s="249"/>
      <c r="D822" s="245"/>
      <c r="E822" s="38" t="s">
        <v>207</v>
      </c>
      <c r="F822" s="37">
        <v>36565.879999999997</v>
      </c>
      <c r="G822" s="37">
        <f>F822/C810</f>
        <v>2.77</v>
      </c>
      <c r="H822" s="37">
        <f>36569/C810</f>
        <v>2.77</v>
      </c>
    </row>
    <row r="823" spans="1:8" ht="31.5" customHeight="1" x14ac:dyDescent="0.25">
      <c r="A823" s="245"/>
      <c r="B823" s="245"/>
      <c r="C823" s="249"/>
      <c r="D823" s="245" t="s">
        <v>317</v>
      </c>
      <c r="E823" s="38" t="s">
        <v>176</v>
      </c>
      <c r="F823" s="37">
        <v>2500</v>
      </c>
      <c r="G823" s="37">
        <f>F823/C810</f>
        <v>0.19</v>
      </c>
      <c r="H823" s="37">
        <f>2500/C810</f>
        <v>0.19</v>
      </c>
    </row>
    <row r="824" spans="1:8" ht="15.75" customHeight="1" x14ac:dyDescent="0.25">
      <c r="A824" s="245"/>
      <c r="B824" s="245"/>
      <c r="C824" s="249"/>
      <c r="D824" s="245"/>
      <c r="E824" s="38" t="s">
        <v>178</v>
      </c>
      <c r="F824" s="37">
        <v>1708686.02</v>
      </c>
      <c r="G824" s="37">
        <f>F824/C810</f>
        <v>129.62</v>
      </c>
      <c r="H824" s="37">
        <f>1708823/C810</f>
        <v>129.63</v>
      </c>
    </row>
    <row r="825" spans="1:8" ht="15.75" customHeight="1" x14ac:dyDescent="0.25">
      <c r="A825" s="245"/>
      <c r="B825" s="245"/>
      <c r="C825" s="249"/>
      <c r="D825" s="245"/>
      <c r="E825" s="38" t="s">
        <v>207</v>
      </c>
      <c r="F825" s="37">
        <v>36565.879999999997</v>
      </c>
      <c r="G825" s="37">
        <f>F825/C810</f>
        <v>2.77</v>
      </c>
      <c r="H825" s="37">
        <f>36569/C810</f>
        <v>2.77</v>
      </c>
    </row>
    <row r="826" spans="1:8" ht="31.5" customHeight="1" x14ac:dyDescent="0.25">
      <c r="A826" s="245"/>
      <c r="B826" s="245"/>
      <c r="C826" s="249"/>
      <c r="D826" s="245" t="s">
        <v>318</v>
      </c>
      <c r="E826" s="38" t="s">
        <v>176</v>
      </c>
      <c r="F826" s="37">
        <v>2500</v>
      </c>
      <c r="G826" s="37">
        <f>F826/C810</f>
        <v>0.19</v>
      </c>
      <c r="H826" s="37">
        <f>2500/C810</f>
        <v>0.19</v>
      </c>
    </row>
    <row r="827" spans="1:8" ht="15.75" customHeight="1" x14ac:dyDescent="0.25">
      <c r="A827" s="245"/>
      <c r="B827" s="245"/>
      <c r="C827" s="249"/>
      <c r="D827" s="245"/>
      <c r="E827" s="38" t="s">
        <v>178</v>
      </c>
      <c r="F827" s="37">
        <v>1708686.02</v>
      </c>
      <c r="G827" s="37">
        <f>F827/C810</f>
        <v>129.62</v>
      </c>
      <c r="H827" s="37">
        <f>1708823/C810</f>
        <v>129.63</v>
      </c>
    </row>
    <row r="828" spans="1:8" ht="15.75" customHeight="1" x14ac:dyDescent="0.25">
      <c r="A828" s="245"/>
      <c r="B828" s="245"/>
      <c r="C828" s="249"/>
      <c r="D828" s="245"/>
      <c r="E828" s="38" t="s">
        <v>207</v>
      </c>
      <c r="F828" s="37">
        <v>36565.879999999997</v>
      </c>
      <c r="G828" s="37">
        <f>F828/C810</f>
        <v>2.77</v>
      </c>
      <c r="H828" s="37">
        <f>36569/C810</f>
        <v>2.77</v>
      </c>
    </row>
    <row r="829" spans="1:8" ht="15.75" x14ac:dyDescent="0.25">
      <c r="A829" s="245">
        <f>A810+1</f>
        <v>79</v>
      </c>
      <c r="B829" s="245" t="s">
        <v>800</v>
      </c>
      <c r="C829" s="253">
        <v>3539.7</v>
      </c>
      <c r="D829" s="245" t="s">
        <v>206</v>
      </c>
      <c r="E829" s="38" t="s">
        <v>216</v>
      </c>
      <c r="F829" s="37">
        <f>F830+F831+F832+F833</f>
        <v>7387716.1799999997</v>
      </c>
      <c r="G829" s="37">
        <f>G830+G831+G832+G833</f>
        <v>2087.1</v>
      </c>
      <c r="H829" s="37">
        <f>H830+H831+H832+H833</f>
        <v>3018</v>
      </c>
    </row>
    <row r="830" spans="1:8" ht="15.75" customHeight="1" x14ac:dyDescent="0.25">
      <c r="A830" s="245">
        <v>75</v>
      </c>
      <c r="B830" s="245"/>
      <c r="C830" s="253"/>
      <c r="D830" s="245"/>
      <c r="E830" s="38" t="s">
        <v>175</v>
      </c>
      <c r="F830" s="37">
        <v>279621.2</v>
      </c>
      <c r="G830" s="37">
        <f>F830/C829</f>
        <v>79</v>
      </c>
      <c r="H830" s="37">
        <v>151</v>
      </c>
    </row>
    <row r="831" spans="1:8" ht="31.5" customHeight="1" x14ac:dyDescent="0.25">
      <c r="A831" s="245">
        <v>76</v>
      </c>
      <c r="B831" s="245"/>
      <c r="C831" s="253"/>
      <c r="D831" s="245"/>
      <c r="E831" s="38" t="s">
        <v>176</v>
      </c>
      <c r="F831" s="37">
        <v>17600</v>
      </c>
      <c r="G831" s="37">
        <f>F831/C829</f>
        <v>4.97</v>
      </c>
      <c r="H831" s="37">
        <v>36</v>
      </c>
    </row>
    <row r="832" spans="1:8" ht="15.75" customHeight="1" x14ac:dyDescent="0.25">
      <c r="A832" s="245">
        <v>77</v>
      </c>
      <c r="B832" s="245"/>
      <c r="C832" s="253"/>
      <c r="D832" s="245"/>
      <c r="E832" s="38" t="s">
        <v>177</v>
      </c>
      <c r="F832" s="37">
        <v>6941937.5199999996</v>
      </c>
      <c r="G832" s="37">
        <f>F832/C829-0.01</f>
        <v>1961.16</v>
      </c>
      <c r="H832" s="37">
        <v>2772</v>
      </c>
    </row>
    <row r="833" spans="1:8" ht="15.75" customHeight="1" x14ac:dyDescent="0.25">
      <c r="A833" s="245">
        <v>78</v>
      </c>
      <c r="B833" s="245"/>
      <c r="C833" s="253"/>
      <c r="D833" s="245"/>
      <c r="E833" s="38" t="s">
        <v>207</v>
      </c>
      <c r="F833" s="37">
        <f>F832*0.0214</f>
        <v>148557.46</v>
      </c>
      <c r="G833" s="37">
        <f>F833/C829</f>
        <v>41.97</v>
      </c>
      <c r="H833" s="37">
        <v>59</v>
      </c>
    </row>
    <row r="834" spans="1:8" ht="15.75" x14ac:dyDescent="0.25">
      <c r="A834" s="245">
        <f>A829+1</f>
        <v>80</v>
      </c>
      <c r="B834" s="245" t="s">
        <v>274</v>
      </c>
      <c r="C834" s="249">
        <v>3575.7</v>
      </c>
      <c r="D834" s="245" t="s">
        <v>206</v>
      </c>
      <c r="E834" s="38" t="s">
        <v>216</v>
      </c>
      <c r="F834" s="37">
        <f>F835+F836</f>
        <v>6080349.2999999998</v>
      </c>
      <c r="G834" s="37">
        <f>G835+G836</f>
        <v>1700.46</v>
      </c>
      <c r="H834" s="37">
        <f>H835+H836</f>
        <v>2831</v>
      </c>
    </row>
    <row r="835" spans="1:8" ht="15.75" customHeight="1" x14ac:dyDescent="0.25">
      <c r="A835" s="245">
        <v>795</v>
      </c>
      <c r="B835" s="245"/>
      <c r="C835" s="249"/>
      <c r="D835" s="245"/>
      <c r="E835" s="38" t="s">
        <v>177</v>
      </c>
      <c r="F835" s="37">
        <v>5952956.04</v>
      </c>
      <c r="G835" s="37">
        <f>F835/C834-0.01</f>
        <v>1664.83</v>
      </c>
      <c r="H835" s="37">
        <v>2772</v>
      </c>
    </row>
    <row r="836" spans="1:8" ht="15.75" customHeight="1" x14ac:dyDescent="0.25">
      <c r="A836" s="245">
        <v>796</v>
      </c>
      <c r="B836" s="245"/>
      <c r="C836" s="249"/>
      <c r="D836" s="245"/>
      <c r="E836" s="38" t="s">
        <v>207</v>
      </c>
      <c r="F836" s="37">
        <f>F835*0.0214</f>
        <v>127393.26</v>
      </c>
      <c r="G836" s="37">
        <f>F836/C834</f>
        <v>35.630000000000003</v>
      </c>
      <c r="H836" s="37">
        <v>59</v>
      </c>
    </row>
    <row r="837" spans="1:8" ht="15.75" x14ac:dyDescent="0.25">
      <c r="A837" s="245">
        <f>A834+1</f>
        <v>81</v>
      </c>
      <c r="B837" s="245" t="s">
        <v>275</v>
      </c>
      <c r="C837" s="249">
        <v>3610.95</v>
      </c>
      <c r="D837" s="245" t="s">
        <v>206</v>
      </c>
      <c r="E837" s="38" t="s">
        <v>216</v>
      </c>
      <c r="F837" s="37">
        <f>F838+F839</f>
        <v>5525857.4500000002</v>
      </c>
      <c r="G837" s="37">
        <f>G838+G839</f>
        <v>1530.31</v>
      </c>
      <c r="H837" s="37">
        <f>H838+H839</f>
        <v>2831</v>
      </c>
    </row>
    <row r="838" spans="1:8" ht="15.75" customHeight="1" x14ac:dyDescent="0.25">
      <c r="A838" s="245">
        <v>797</v>
      </c>
      <c r="B838" s="245"/>
      <c r="C838" s="249"/>
      <c r="D838" s="245"/>
      <c r="E838" s="38" t="s">
        <v>177</v>
      </c>
      <c r="F838" s="37">
        <v>5410081.7000000002</v>
      </c>
      <c r="G838" s="37">
        <f>F838/C837+0.01</f>
        <v>1498.25</v>
      </c>
      <c r="H838" s="37">
        <v>2772</v>
      </c>
    </row>
    <row r="839" spans="1:8" ht="15.75" customHeight="1" x14ac:dyDescent="0.25">
      <c r="A839" s="245">
        <v>798</v>
      </c>
      <c r="B839" s="245"/>
      <c r="C839" s="249"/>
      <c r="D839" s="245"/>
      <c r="E839" s="38" t="s">
        <v>207</v>
      </c>
      <c r="F839" s="37">
        <f>F838*0.0214</f>
        <v>115775.75</v>
      </c>
      <c r="G839" s="37">
        <f>F839/C837</f>
        <v>32.06</v>
      </c>
      <c r="H839" s="37">
        <v>59</v>
      </c>
    </row>
    <row r="840" spans="1:8" ht="15.75" x14ac:dyDescent="0.25">
      <c r="A840" s="245">
        <f>A837+1</f>
        <v>82</v>
      </c>
      <c r="B840" s="245" t="s">
        <v>276</v>
      </c>
      <c r="C840" s="249">
        <v>4710.8</v>
      </c>
      <c r="D840" s="186"/>
      <c r="E840" s="38" t="s">
        <v>216</v>
      </c>
      <c r="F840" s="37">
        <f>F841+F842+F843+F844</f>
        <v>3490607.45</v>
      </c>
      <c r="G840" s="37">
        <f>G841+G842+G843+G844</f>
        <v>740.98</v>
      </c>
      <c r="H840" s="37">
        <f>H841+H842+H843+H844</f>
        <v>741.02</v>
      </c>
    </row>
    <row r="841" spans="1:8" ht="15.75" customHeight="1" x14ac:dyDescent="0.25">
      <c r="A841" s="245">
        <v>805</v>
      </c>
      <c r="B841" s="245"/>
      <c r="C841" s="249"/>
      <c r="D841" s="245" t="s">
        <v>316</v>
      </c>
      <c r="E841" s="38" t="s">
        <v>178</v>
      </c>
      <c r="F841" s="37">
        <v>1708789.86</v>
      </c>
      <c r="G841" s="37">
        <f>F841/C840</f>
        <v>362.74</v>
      </c>
      <c r="H841" s="37">
        <f>1708823/C840</f>
        <v>362.75</v>
      </c>
    </row>
    <row r="842" spans="1:8" ht="15.75" customHeight="1" x14ac:dyDescent="0.25">
      <c r="A842" s="245">
        <v>806</v>
      </c>
      <c r="B842" s="245"/>
      <c r="C842" s="249"/>
      <c r="D842" s="245"/>
      <c r="E842" s="38" t="s">
        <v>207</v>
      </c>
      <c r="F842" s="37">
        <f>F841*0.0214</f>
        <v>36568.1</v>
      </c>
      <c r="G842" s="37">
        <f>F842/C840</f>
        <v>7.76</v>
      </c>
      <c r="H842" s="37">
        <f>36569/C840</f>
        <v>7.76</v>
      </c>
    </row>
    <row r="843" spans="1:8" ht="15.75" customHeight="1" x14ac:dyDescent="0.25">
      <c r="A843" s="245">
        <v>807</v>
      </c>
      <c r="B843" s="245"/>
      <c r="C843" s="249"/>
      <c r="D843" s="245" t="s">
        <v>319</v>
      </c>
      <c r="E843" s="38" t="s">
        <v>178</v>
      </c>
      <c r="F843" s="37">
        <v>1708683.66</v>
      </c>
      <c r="G843" s="37">
        <f>F843/C840</f>
        <v>362.72</v>
      </c>
      <c r="H843" s="37">
        <f>1708823/C840</f>
        <v>362.75</v>
      </c>
    </row>
    <row r="844" spans="1:8" ht="15.75" customHeight="1" x14ac:dyDescent="0.25">
      <c r="A844" s="245">
        <v>808</v>
      </c>
      <c r="B844" s="245"/>
      <c r="C844" s="249"/>
      <c r="D844" s="245"/>
      <c r="E844" s="38" t="s">
        <v>207</v>
      </c>
      <c r="F844" s="37">
        <f>F843*0.0214</f>
        <v>36565.83</v>
      </c>
      <c r="G844" s="37">
        <f>F844/C840</f>
        <v>7.76</v>
      </c>
      <c r="H844" s="37">
        <f>36569/C840</f>
        <v>7.76</v>
      </c>
    </row>
    <row r="845" spans="1:8" ht="15.75" x14ac:dyDescent="0.25">
      <c r="A845" s="245">
        <f>A840+1</f>
        <v>83</v>
      </c>
      <c r="B845" s="245" t="s">
        <v>277</v>
      </c>
      <c r="C845" s="249">
        <v>7980.5</v>
      </c>
      <c r="D845" s="186"/>
      <c r="E845" s="38" t="s">
        <v>216</v>
      </c>
      <c r="F845" s="37">
        <f>F846+F847+F848+F849+F850+F851+F852+F853</f>
        <v>6981121.6900000004</v>
      </c>
      <c r="G845" s="37">
        <f>G846+G847+G848+G849+G850+G851+G852+G853</f>
        <v>874.77</v>
      </c>
      <c r="H845" s="37">
        <f>H846+H847+H848+H849+H850+H851+H852+H853</f>
        <v>874.83</v>
      </c>
    </row>
    <row r="846" spans="1:8" ht="15.75" customHeight="1" x14ac:dyDescent="0.25">
      <c r="A846" s="245">
        <v>809</v>
      </c>
      <c r="B846" s="245"/>
      <c r="C846" s="249"/>
      <c r="D846" s="245" t="s">
        <v>316</v>
      </c>
      <c r="E846" s="38" t="s">
        <v>178</v>
      </c>
      <c r="F846" s="37">
        <v>1708763.5</v>
      </c>
      <c r="G846" s="37">
        <f>F846/C845</f>
        <v>214.12</v>
      </c>
      <c r="H846" s="37">
        <f>1708823/C845+0.005</f>
        <v>214.13</v>
      </c>
    </row>
    <row r="847" spans="1:8" ht="15.75" customHeight="1" x14ac:dyDescent="0.25">
      <c r="A847" s="245">
        <v>810</v>
      </c>
      <c r="B847" s="245"/>
      <c r="C847" s="249"/>
      <c r="D847" s="245"/>
      <c r="E847" s="38" t="s">
        <v>207</v>
      </c>
      <c r="F847" s="37">
        <f>F846*0.0214</f>
        <v>36567.54</v>
      </c>
      <c r="G847" s="37">
        <f>F847/C845</f>
        <v>4.58</v>
      </c>
      <c r="H847" s="37">
        <f>36569/C845</f>
        <v>4.58</v>
      </c>
    </row>
    <row r="848" spans="1:8" ht="15.75" customHeight="1" x14ac:dyDescent="0.25">
      <c r="A848" s="245">
        <v>811</v>
      </c>
      <c r="B848" s="245"/>
      <c r="C848" s="249"/>
      <c r="D848" s="245" t="s">
        <v>319</v>
      </c>
      <c r="E848" s="38" t="s">
        <v>178</v>
      </c>
      <c r="F848" s="37">
        <v>1708708.44</v>
      </c>
      <c r="G848" s="37">
        <f>F848/C845</f>
        <v>214.11</v>
      </c>
      <c r="H848" s="37">
        <f>1708823/C845+0.005</f>
        <v>214.13</v>
      </c>
    </row>
    <row r="849" spans="1:8" ht="15.75" customHeight="1" x14ac:dyDescent="0.25">
      <c r="A849" s="245">
        <v>812</v>
      </c>
      <c r="B849" s="245"/>
      <c r="C849" s="249"/>
      <c r="D849" s="245"/>
      <c r="E849" s="38" t="s">
        <v>207</v>
      </c>
      <c r="F849" s="37">
        <f>F848*0.0214</f>
        <v>36566.36</v>
      </c>
      <c r="G849" s="37">
        <f>F849/C845</f>
        <v>4.58</v>
      </c>
      <c r="H849" s="37">
        <f>36569/C845</f>
        <v>4.58</v>
      </c>
    </row>
    <row r="850" spans="1:8" ht="15.75" customHeight="1" x14ac:dyDescent="0.25">
      <c r="A850" s="245">
        <v>813</v>
      </c>
      <c r="B850" s="245"/>
      <c r="C850" s="249"/>
      <c r="D850" s="245" t="s">
        <v>320</v>
      </c>
      <c r="E850" s="38" t="s">
        <v>178</v>
      </c>
      <c r="F850" s="37">
        <v>1708675.4</v>
      </c>
      <c r="G850" s="37">
        <f>F850/C845</f>
        <v>214.11</v>
      </c>
      <c r="H850" s="37">
        <f>1708823/C845+0.005</f>
        <v>214.13</v>
      </c>
    </row>
    <row r="851" spans="1:8" ht="15.75" customHeight="1" x14ac:dyDescent="0.25">
      <c r="A851" s="245">
        <v>814</v>
      </c>
      <c r="B851" s="245"/>
      <c r="C851" s="249"/>
      <c r="D851" s="245"/>
      <c r="E851" s="38" t="s">
        <v>207</v>
      </c>
      <c r="F851" s="37">
        <f>F850*0.0214</f>
        <v>36565.65</v>
      </c>
      <c r="G851" s="37">
        <f>F851/C845</f>
        <v>4.58</v>
      </c>
      <c r="H851" s="37">
        <f>36569/C845</f>
        <v>4.58</v>
      </c>
    </row>
    <row r="852" spans="1:8" ht="15.75" customHeight="1" x14ac:dyDescent="0.25">
      <c r="A852" s="245">
        <v>815</v>
      </c>
      <c r="B852" s="245"/>
      <c r="C852" s="249"/>
      <c r="D852" s="245" t="s">
        <v>321</v>
      </c>
      <c r="E852" s="38" t="s">
        <v>178</v>
      </c>
      <c r="F852" s="37">
        <v>1708708.44</v>
      </c>
      <c r="G852" s="37">
        <f>F852/C845</f>
        <v>214.11</v>
      </c>
      <c r="H852" s="37">
        <f>1708823/C845</f>
        <v>214.12</v>
      </c>
    </row>
    <row r="853" spans="1:8" ht="15.75" customHeight="1" x14ac:dyDescent="0.25">
      <c r="A853" s="245">
        <v>816</v>
      </c>
      <c r="B853" s="245"/>
      <c r="C853" s="249"/>
      <c r="D853" s="245"/>
      <c r="E853" s="38" t="s">
        <v>207</v>
      </c>
      <c r="F853" s="37">
        <f>F852*0.0214</f>
        <v>36566.36</v>
      </c>
      <c r="G853" s="37">
        <f>F853/C845</f>
        <v>4.58</v>
      </c>
      <c r="H853" s="37">
        <f>36569/C845</f>
        <v>4.58</v>
      </c>
    </row>
    <row r="854" spans="1:8" ht="15.75" customHeight="1" x14ac:dyDescent="0.25">
      <c r="A854" s="245">
        <f>A845+1</f>
        <v>84</v>
      </c>
      <c r="B854" s="245" t="s">
        <v>686</v>
      </c>
      <c r="C854" s="249">
        <v>742.3</v>
      </c>
      <c r="D854" s="245" t="s">
        <v>206</v>
      </c>
      <c r="E854" s="38" t="s">
        <v>216</v>
      </c>
      <c r="F854" s="37">
        <f>F855+F856+F857+F858</f>
        <v>4761026.32</v>
      </c>
      <c r="G854" s="37">
        <f>G855+G856+G857+G858</f>
        <v>6413.88</v>
      </c>
      <c r="H854" s="37">
        <f>H855+H856+H857+H858</f>
        <v>7307</v>
      </c>
    </row>
    <row r="855" spans="1:8" ht="15.75" customHeight="1" x14ac:dyDescent="0.25">
      <c r="A855" s="245">
        <v>75</v>
      </c>
      <c r="B855" s="245"/>
      <c r="C855" s="249"/>
      <c r="D855" s="245"/>
      <c r="E855" s="38" t="s">
        <v>175</v>
      </c>
      <c r="F855" s="37">
        <v>66969.119999999995</v>
      </c>
      <c r="G855" s="37">
        <f>F855/C854</f>
        <v>90.22</v>
      </c>
      <c r="H855" s="37">
        <v>151</v>
      </c>
    </row>
    <row r="856" spans="1:8" ht="31.5" customHeight="1" x14ac:dyDescent="0.25">
      <c r="A856" s="245">
        <v>76</v>
      </c>
      <c r="B856" s="245"/>
      <c r="C856" s="249"/>
      <c r="D856" s="245"/>
      <c r="E856" s="38" t="s">
        <v>176</v>
      </c>
      <c r="F856" s="37">
        <v>13520</v>
      </c>
      <c r="G856" s="37">
        <f>F856/C854</f>
        <v>18.21</v>
      </c>
      <c r="H856" s="37">
        <v>90</v>
      </c>
    </row>
    <row r="857" spans="1:8" ht="15.75" customHeight="1" x14ac:dyDescent="0.25">
      <c r="A857" s="245">
        <v>77</v>
      </c>
      <c r="B857" s="245"/>
      <c r="C857" s="249"/>
      <c r="D857" s="245"/>
      <c r="E857" s="38" t="s">
        <v>177</v>
      </c>
      <c r="F857" s="37">
        <v>4582472.29</v>
      </c>
      <c r="G857" s="37">
        <f>F857/C854</f>
        <v>6173.34</v>
      </c>
      <c r="H857" s="37">
        <v>6918</v>
      </c>
    </row>
    <row r="858" spans="1:8" ht="15.75" customHeight="1" x14ac:dyDescent="0.25">
      <c r="A858" s="245">
        <v>78</v>
      </c>
      <c r="B858" s="245"/>
      <c r="C858" s="249"/>
      <c r="D858" s="245"/>
      <c r="E858" s="38" t="s">
        <v>207</v>
      </c>
      <c r="F858" s="37">
        <v>98064.91</v>
      </c>
      <c r="G858" s="37">
        <f>F858/C854</f>
        <v>132.11000000000001</v>
      </c>
      <c r="H858" s="37">
        <v>148</v>
      </c>
    </row>
    <row r="859" spans="1:8" ht="15.75" customHeight="1" x14ac:dyDescent="0.25">
      <c r="A859" s="245">
        <f>A854+1</f>
        <v>85</v>
      </c>
      <c r="B859" s="245" t="s">
        <v>687</v>
      </c>
      <c r="C859" s="249">
        <v>2875.15</v>
      </c>
      <c r="D859" s="245" t="s">
        <v>206</v>
      </c>
      <c r="E859" s="38" t="s">
        <v>216</v>
      </c>
      <c r="F859" s="37">
        <f>F860+F861</f>
        <v>268122.63</v>
      </c>
      <c r="G859" s="37">
        <f>G860+G861</f>
        <v>93.26</v>
      </c>
      <c r="H859" s="37">
        <f>H860+H861</f>
        <v>187</v>
      </c>
    </row>
    <row r="860" spans="1:8" ht="15.75" customHeight="1" x14ac:dyDescent="0.25">
      <c r="A860" s="245">
        <v>75</v>
      </c>
      <c r="B860" s="245"/>
      <c r="C860" s="249"/>
      <c r="D860" s="245"/>
      <c r="E860" s="38" t="s">
        <v>175</v>
      </c>
      <c r="F860" s="37">
        <v>252682.63</v>
      </c>
      <c r="G860" s="37">
        <f>F860/C859</f>
        <v>87.89</v>
      </c>
      <c r="H860" s="37">
        <v>151</v>
      </c>
    </row>
    <row r="861" spans="1:8" ht="31.5" customHeight="1" x14ac:dyDescent="0.25">
      <c r="A861" s="245">
        <v>76</v>
      </c>
      <c r="B861" s="245"/>
      <c r="C861" s="249"/>
      <c r="D861" s="245"/>
      <c r="E861" s="38" t="s">
        <v>176</v>
      </c>
      <c r="F861" s="37">
        <v>15440</v>
      </c>
      <c r="G861" s="37">
        <f>F861/C859</f>
        <v>5.37</v>
      </c>
      <c r="H861" s="37">
        <v>36</v>
      </c>
    </row>
    <row r="862" spans="1:8" ht="15.75" customHeight="1" x14ac:dyDescent="0.25">
      <c r="A862" s="245">
        <f>A859+1</f>
        <v>86</v>
      </c>
      <c r="B862" s="245" t="s">
        <v>278</v>
      </c>
      <c r="C862" s="249">
        <v>4599.43</v>
      </c>
      <c r="D862" s="245" t="s">
        <v>316</v>
      </c>
      <c r="E862" s="38" t="s">
        <v>216</v>
      </c>
      <c r="F862" s="37">
        <f>F863+F864</f>
        <v>1745337.47</v>
      </c>
      <c r="G862" s="37">
        <f>G863+G864</f>
        <v>379.47</v>
      </c>
      <c r="H862" s="37">
        <f>H863+H864</f>
        <v>379.48</v>
      </c>
    </row>
    <row r="863" spans="1:8" ht="15.75" customHeight="1" x14ac:dyDescent="0.25">
      <c r="A863" s="245">
        <v>817</v>
      </c>
      <c r="B863" s="245"/>
      <c r="C863" s="249"/>
      <c r="D863" s="245"/>
      <c r="E863" s="38" t="s">
        <v>178</v>
      </c>
      <c r="F863" s="37">
        <v>1708769.8</v>
      </c>
      <c r="G863" s="37">
        <f>F863/C862</f>
        <v>371.52</v>
      </c>
      <c r="H863" s="37">
        <f>1708823/C862</f>
        <v>371.53</v>
      </c>
    </row>
    <row r="864" spans="1:8" ht="15.75" customHeight="1" x14ac:dyDescent="0.25">
      <c r="A864" s="245">
        <v>818</v>
      </c>
      <c r="B864" s="245"/>
      <c r="C864" s="249"/>
      <c r="D864" s="245"/>
      <c r="E864" s="38" t="s">
        <v>207</v>
      </c>
      <c r="F864" s="37">
        <f>F863*0.0214</f>
        <v>36567.67</v>
      </c>
      <c r="G864" s="37">
        <f>F864/C862</f>
        <v>7.95</v>
      </c>
      <c r="H864" s="37">
        <f>36569/C862</f>
        <v>7.95</v>
      </c>
    </row>
    <row r="865" spans="1:8" ht="15.75" customHeight="1" x14ac:dyDescent="0.25">
      <c r="A865" s="245">
        <f>A862+1</f>
        <v>87</v>
      </c>
      <c r="B865" s="245" t="s">
        <v>279</v>
      </c>
      <c r="C865" s="249">
        <v>4515.3999999999996</v>
      </c>
      <c r="D865" s="245" t="s">
        <v>319</v>
      </c>
      <c r="E865" s="38" t="s">
        <v>216</v>
      </c>
      <c r="F865" s="37">
        <f>F866+F867</f>
        <v>1745241.05</v>
      </c>
      <c r="G865" s="37">
        <f>G866+G867</f>
        <v>386.51</v>
      </c>
      <c r="H865" s="37">
        <f>H866+H867</f>
        <v>386.54</v>
      </c>
    </row>
    <row r="866" spans="1:8" ht="15.75" customHeight="1" x14ac:dyDescent="0.25">
      <c r="A866" s="245">
        <v>819</v>
      </c>
      <c r="B866" s="245"/>
      <c r="C866" s="249"/>
      <c r="D866" s="245"/>
      <c r="E866" s="38" t="s">
        <v>178</v>
      </c>
      <c r="F866" s="37">
        <v>1708675.4</v>
      </c>
      <c r="G866" s="37">
        <f>F866/C865</f>
        <v>378.41</v>
      </c>
      <c r="H866" s="37">
        <f>1708823/C865</f>
        <v>378.44</v>
      </c>
    </row>
    <row r="867" spans="1:8" ht="15.75" customHeight="1" x14ac:dyDescent="0.25">
      <c r="A867" s="245">
        <v>820</v>
      </c>
      <c r="B867" s="245"/>
      <c r="C867" s="249"/>
      <c r="D867" s="245"/>
      <c r="E867" s="38" t="s">
        <v>207</v>
      </c>
      <c r="F867" s="37">
        <f>F866*0.0214</f>
        <v>36565.65</v>
      </c>
      <c r="G867" s="37">
        <f>F867/C865</f>
        <v>8.1</v>
      </c>
      <c r="H867" s="37">
        <f>36569/C865</f>
        <v>8.1</v>
      </c>
    </row>
    <row r="868" spans="1:8" ht="15.75" customHeight="1" x14ac:dyDescent="0.25">
      <c r="A868" s="245">
        <f>A865+1</f>
        <v>88</v>
      </c>
      <c r="B868" s="245" t="s">
        <v>688</v>
      </c>
      <c r="C868" s="249">
        <v>4457</v>
      </c>
      <c r="D868" s="186"/>
      <c r="E868" s="38" t="s">
        <v>216</v>
      </c>
      <c r="F868" s="37">
        <f>SUM(F869:F877)</f>
        <v>5243436.4800000004</v>
      </c>
      <c r="G868" s="37">
        <f>SUM(G869:G877)</f>
        <v>1176.45</v>
      </c>
      <c r="H868" s="37">
        <f>SUM(H869:H877)</f>
        <v>1176.5</v>
      </c>
    </row>
    <row r="869" spans="1:8" ht="31.5" customHeight="1" x14ac:dyDescent="0.25">
      <c r="A869" s="245"/>
      <c r="B869" s="245"/>
      <c r="C869" s="249"/>
      <c r="D869" s="245" t="s">
        <v>316</v>
      </c>
      <c r="E869" s="38" t="s">
        <v>176</v>
      </c>
      <c r="F869" s="37">
        <v>2500</v>
      </c>
      <c r="G869" s="37">
        <f>F869/C868+0.01</f>
        <v>0.56999999999999995</v>
      </c>
      <c r="H869" s="37">
        <f>2500/C868+0.01</f>
        <v>0.56999999999999995</v>
      </c>
    </row>
    <row r="870" spans="1:8" ht="15.75" customHeight="1" x14ac:dyDescent="0.25">
      <c r="A870" s="245">
        <v>756</v>
      </c>
      <c r="B870" s="245"/>
      <c r="C870" s="249"/>
      <c r="D870" s="245"/>
      <c r="E870" s="38" t="s">
        <v>178</v>
      </c>
      <c r="F870" s="37">
        <v>1708745.02</v>
      </c>
      <c r="G870" s="37">
        <f>F870/C868+0.01</f>
        <v>383.39</v>
      </c>
      <c r="H870" s="37">
        <f>1708823/C868+0.01</f>
        <v>383.41</v>
      </c>
    </row>
    <row r="871" spans="1:8" ht="15.75" customHeight="1" x14ac:dyDescent="0.25">
      <c r="A871" s="245">
        <v>757</v>
      </c>
      <c r="B871" s="245"/>
      <c r="C871" s="249"/>
      <c r="D871" s="245"/>
      <c r="E871" s="38" t="s">
        <v>207</v>
      </c>
      <c r="F871" s="37">
        <v>36567.14</v>
      </c>
      <c r="G871" s="37">
        <f>F871/C868</f>
        <v>8.1999999999999993</v>
      </c>
      <c r="H871" s="37">
        <f>36569/C868</f>
        <v>8.1999999999999993</v>
      </c>
    </row>
    <row r="872" spans="1:8" ht="31.5" customHeight="1" x14ac:dyDescent="0.25">
      <c r="A872" s="245"/>
      <c r="B872" s="245"/>
      <c r="C872" s="249"/>
      <c r="D872" s="245" t="s">
        <v>319</v>
      </c>
      <c r="E872" s="38" t="s">
        <v>176</v>
      </c>
      <c r="F872" s="37">
        <v>2500</v>
      </c>
      <c r="G872" s="37">
        <f>F872/C868</f>
        <v>0.56000000000000005</v>
      </c>
      <c r="H872" s="37">
        <f>2500/C868</f>
        <v>0.56000000000000005</v>
      </c>
    </row>
    <row r="873" spans="1:8" ht="15.75" customHeight="1" x14ac:dyDescent="0.25">
      <c r="A873" s="245"/>
      <c r="B873" s="245"/>
      <c r="C873" s="249"/>
      <c r="D873" s="245"/>
      <c r="E873" s="38" t="s">
        <v>178</v>
      </c>
      <c r="F873" s="37">
        <v>1708745.02</v>
      </c>
      <c r="G873" s="37">
        <f>F873/C868</f>
        <v>383.38</v>
      </c>
      <c r="H873" s="37">
        <f>1708823/C868</f>
        <v>383.4</v>
      </c>
    </row>
    <row r="874" spans="1:8" ht="15.75" customHeight="1" x14ac:dyDescent="0.25">
      <c r="A874" s="245"/>
      <c r="B874" s="245"/>
      <c r="C874" s="249"/>
      <c r="D874" s="245"/>
      <c r="E874" s="38" t="s">
        <v>207</v>
      </c>
      <c r="F874" s="37">
        <v>36567.14</v>
      </c>
      <c r="G874" s="37">
        <f>F874/C868</f>
        <v>8.1999999999999993</v>
      </c>
      <c r="H874" s="37">
        <f>36569/C868</f>
        <v>8.1999999999999993</v>
      </c>
    </row>
    <row r="875" spans="1:8" ht="31.5" customHeight="1" x14ac:dyDescent="0.25">
      <c r="A875" s="245"/>
      <c r="B875" s="245"/>
      <c r="C875" s="249"/>
      <c r="D875" s="245" t="s">
        <v>320</v>
      </c>
      <c r="E875" s="38" t="s">
        <v>176</v>
      </c>
      <c r="F875" s="37">
        <v>2500</v>
      </c>
      <c r="G875" s="37">
        <f>F875/C868</f>
        <v>0.56000000000000005</v>
      </c>
      <c r="H875" s="37">
        <f>2500/C868</f>
        <v>0.56000000000000005</v>
      </c>
    </row>
    <row r="876" spans="1:8" ht="15.75" customHeight="1" x14ac:dyDescent="0.25">
      <c r="A876" s="245"/>
      <c r="B876" s="245"/>
      <c r="C876" s="249"/>
      <c r="D876" s="245"/>
      <c r="E876" s="38" t="s">
        <v>178</v>
      </c>
      <c r="F876" s="37">
        <v>1708745.02</v>
      </c>
      <c r="G876" s="37">
        <f>F876/C868+0.01</f>
        <v>383.39</v>
      </c>
      <c r="H876" s="37">
        <f>1708823/C868</f>
        <v>383.4</v>
      </c>
    </row>
    <row r="877" spans="1:8" ht="15.75" customHeight="1" x14ac:dyDescent="0.25">
      <c r="A877" s="245"/>
      <c r="B877" s="245"/>
      <c r="C877" s="249"/>
      <c r="D877" s="245"/>
      <c r="E877" s="38" t="s">
        <v>207</v>
      </c>
      <c r="F877" s="37">
        <v>36567.14</v>
      </c>
      <c r="G877" s="37">
        <f>F877/C868</f>
        <v>8.1999999999999993</v>
      </c>
      <c r="H877" s="37">
        <f>36569/C868</f>
        <v>8.1999999999999993</v>
      </c>
    </row>
    <row r="878" spans="1:8" ht="15.75" x14ac:dyDescent="0.25">
      <c r="A878" s="245">
        <f>A868+1</f>
        <v>89</v>
      </c>
      <c r="B878" s="245" t="s">
        <v>689</v>
      </c>
      <c r="C878" s="249">
        <v>3552.8</v>
      </c>
      <c r="D878" s="245" t="s">
        <v>206</v>
      </c>
      <c r="E878" s="38" t="s">
        <v>216</v>
      </c>
      <c r="F878" s="37">
        <f>F879+F880</f>
        <v>326973.43</v>
      </c>
      <c r="G878" s="37">
        <f>G879+G880</f>
        <v>92.03</v>
      </c>
      <c r="H878" s="37">
        <f>H879+H880</f>
        <v>187</v>
      </c>
    </row>
    <row r="879" spans="1:8" ht="15.75" customHeight="1" x14ac:dyDescent="0.25">
      <c r="A879" s="245">
        <v>75</v>
      </c>
      <c r="B879" s="245"/>
      <c r="C879" s="249"/>
      <c r="D879" s="245"/>
      <c r="E879" s="38" t="s">
        <v>175</v>
      </c>
      <c r="F879" s="37">
        <v>199072.63</v>
      </c>
      <c r="G879" s="37">
        <f>F879/C878</f>
        <v>56.03</v>
      </c>
      <c r="H879" s="37">
        <v>151</v>
      </c>
    </row>
    <row r="880" spans="1:8" ht="31.5" customHeight="1" x14ac:dyDescent="0.25">
      <c r="A880" s="245">
        <v>76</v>
      </c>
      <c r="B880" s="245"/>
      <c r="C880" s="249"/>
      <c r="D880" s="245"/>
      <c r="E880" s="38" t="s">
        <v>176</v>
      </c>
      <c r="F880" s="37">
        <f>C878*H880</f>
        <v>127900.8</v>
      </c>
      <c r="G880" s="37">
        <f>F880/C878</f>
        <v>36</v>
      </c>
      <c r="H880" s="37">
        <v>36</v>
      </c>
    </row>
    <row r="881" spans="1:8" ht="15.75" x14ac:dyDescent="0.25">
      <c r="A881" s="245">
        <f>A878+1</f>
        <v>90</v>
      </c>
      <c r="B881" s="245" t="s">
        <v>690</v>
      </c>
      <c r="C881" s="249">
        <v>3538.6</v>
      </c>
      <c r="D881" s="245" t="s">
        <v>206</v>
      </c>
      <c r="E881" s="38" t="s">
        <v>216</v>
      </c>
      <c r="F881" s="37">
        <f>F882+F883</f>
        <v>315108.11</v>
      </c>
      <c r="G881" s="37">
        <f>G882+G883</f>
        <v>89.05</v>
      </c>
      <c r="H881" s="37">
        <f>H882+H883</f>
        <v>187</v>
      </c>
    </row>
    <row r="882" spans="1:8" ht="15.75" customHeight="1" x14ac:dyDescent="0.25">
      <c r="A882" s="245">
        <v>75</v>
      </c>
      <c r="B882" s="245"/>
      <c r="C882" s="249"/>
      <c r="D882" s="245"/>
      <c r="E882" s="38" t="s">
        <v>175</v>
      </c>
      <c r="F882" s="37">
        <v>187718.51</v>
      </c>
      <c r="G882" s="37">
        <f>F882/C881</f>
        <v>53.05</v>
      </c>
      <c r="H882" s="37">
        <v>151</v>
      </c>
    </row>
    <row r="883" spans="1:8" ht="31.5" customHeight="1" x14ac:dyDescent="0.25">
      <c r="A883" s="245">
        <v>76</v>
      </c>
      <c r="B883" s="245"/>
      <c r="C883" s="249"/>
      <c r="D883" s="245"/>
      <c r="E883" s="38" t="s">
        <v>176</v>
      </c>
      <c r="F883" s="37">
        <f>C881*H883</f>
        <v>127389.6</v>
      </c>
      <c r="G883" s="37">
        <f>F883/C881</f>
        <v>36</v>
      </c>
      <c r="H883" s="37">
        <v>36</v>
      </c>
    </row>
    <row r="884" spans="1:8" ht="15.75" x14ac:dyDescent="0.25">
      <c r="A884" s="245">
        <f>A881+1</f>
        <v>91</v>
      </c>
      <c r="B884" s="245" t="s">
        <v>691</v>
      </c>
      <c r="C884" s="249">
        <v>3554.2</v>
      </c>
      <c r="D884" s="245" t="s">
        <v>206</v>
      </c>
      <c r="E884" s="38" t="s">
        <v>216</v>
      </c>
      <c r="F884" s="37">
        <f>F885+F886</f>
        <v>394799.09</v>
      </c>
      <c r="G884" s="37">
        <f>G885+G886</f>
        <v>111.08</v>
      </c>
      <c r="H884" s="37">
        <f>H885+H886</f>
        <v>179</v>
      </c>
    </row>
    <row r="885" spans="1:8" ht="45.75" customHeight="1" x14ac:dyDescent="0.25">
      <c r="A885" s="245"/>
      <c r="B885" s="245"/>
      <c r="C885" s="249"/>
      <c r="D885" s="245"/>
      <c r="E885" s="38" t="s">
        <v>857</v>
      </c>
      <c r="F885" s="37">
        <v>238414.29</v>
      </c>
      <c r="G885" s="37">
        <f>F885/C884</f>
        <v>67.08</v>
      </c>
      <c r="H885" s="37">
        <v>135</v>
      </c>
    </row>
    <row r="886" spans="1:8" ht="31.5" customHeight="1" x14ac:dyDescent="0.25">
      <c r="A886" s="245"/>
      <c r="B886" s="245"/>
      <c r="C886" s="249"/>
      <c r="D886" s="245"/>
      <c r="E886" s="38" t="s">
        <v>176</v>
      </c>
      <c r="F886" s="37">
        <f>C884*H886</f>
        <v>156384.79999999999</v>
      </c>
      <c r="G886" s="37">
        <f>F886/C884</f>
        <v>44</v>
      </c>
      <c r="H886" s="37">
        <v>44</v>
      </c>
    </row>
    <row r="887" spans="1:8" ht="15.75" x14ac:dyDescent="0.25">
      <c r="A887" s="245">
        <f>A884+1</f>
        <v>92</v>
      </c>
      <c r="B887" s="245" t="s">
        <v>847</v>
      </c>
      <c r="C887" s="249">
        <v>6883.67</v>
      </c>
      <c r="D887" s="186"/>
      <c r="E887" s="38" t="s">
        <v>216</v>
      </c>
      <c r="F887" s="37">
        <f>F888+F889+F892+F893+F890+F891</f>
        <v>5236176</v>
      </c>
      <c r="G887" s="37">
        <f>G888+G889+G892+G893+G890+G891</f>
        <v>760.67</v>
      </c>
      <c r="H887" s="37">
        <f>H888+H889+H892+H893+H890+H891</f>
        <v>760.67</v>
      </c>
    </row>
    <row r="888" spans="1:8" ht="15.75" customHeight="1" x14ac:dyDescent="0.25">
      <c r="A888" s="245">
        <v>778</v>
      </c>
      <c r="B888" s="245"/>
      <c r="C888" s="249"/>
      <c r="D888" s="245" t="s">
        <v>316</v>
      </c>
      <c r="E888" s="38" t="s">
        <v>178</v>
      </c>
      <c r="F888" s="37">
        <v>1708823</v>
      </c>
      <c r="G888" s="37">
        <f>F888/C887+0.01</f>
        <v>248.25</v>
      </c>
      <c r="H888" s="37">
        <f>1708823/C887+0.01</f>
        <v>248.25</v>
      </c>
    </row>
    <row r="889" spans="1:8" ht="15.75" customHeight="1" x14ac:dyDescent="0.25">
      <c r="A889" s="245">
        <v>779</v>
      </c>
      <c r="B889" s="245"/>
      <c r="C889" s="249"/>
      <c r="D889" s="245"/>
      <c r="E889" s="38" t="s">
        <v>207</v>
      </c>
      <c r="F889" s="37">
        <v>36569</v>
      </c>
      <c r="G889" s="37">
        <f>F889/C887</f>
        <v>5.31</v>
      </c>
      <c r="H889" s="37">
        <f>36569/C887</f>
        <v>5.31</v>
      </c>
    </row>
    <row r="890" spans="1:8" ht="15.75" customHeight="1" x14ac:dyDescent="0.25">
      <c r="A890" s="245"/>
      <c r="B890" s="245"/>
      <c r="C890" s="249"/>
      <c r="D890" s="245" t="s">
        <v>319</v>
      </c>
      <c r="E890" s="38" t="s">
        <v>178</v>
      </c>
      <c r="F890" s="37">
        <v>1708823</v>
      </c>
      <c r="G890" s="37">
        <f>F890/C887</f>
        <v>248.24</v>
      </c>
      <c r="H890" s="37">
        <f>1708823/C887</f>
        <v>248.24</v>
      </c>
    </row>
    <row r="891" spans="1:8" ht="15.75" customHeight="1" x14ac:dyDescent="0.25">
      <c r="A891" s="245"/>
      <c r="B891" s="245"/>
      <c r="C891" s="249"/>
      <c r="D891" s="245"/>
      <c r="E891" s="38" t="s">
        <v>207</v>
      </c>
      <c r="F891" s="37">
        <v>36569</v>
      </c>
      <c r="G891" s="37">
        <f>F891/C887</f>
        <v>5.31</v>
      </c>
      <c r="H891" s="37">
        <f>36569/C887</f>
        <v>5.31</v>
      </c>
    </row>
    <row r="892" spans="1:8" ht="15.75" customHeight="1" x14ac:dyDescent="0.25">
      <c r="A892" s="245">
        <v>780</v>
      </c>
      <c r="B892" s="245"/>
      <c r="C892" s="249"/>
      <c r="D892" s="245" t="s">
        <v>320</v>
      </c>
      <c r="E892" s="38" t="s">
        <v>178</v>
      </c>
      <c r="F892" s="37">
        <v>1708823</v>
      </c>
      <c r="G892" s="37">
        <f>F892/C887+0.01</f>
        <v>248.25</v>
      </c>
      <c r="H892" s="37">
        <f>1708823/C887+0.01</f>
        <v>248.25</v>
      </c>
    </row>
    <row r="893" spans="1:8" ht="15.75" customHeight="1" x14ac:dyDescent="0.25">
      <c r="A893" s="245">
        <v>781</v>
      </c>
      <c r="B893" s="245"/>
      <c r="C893" s="249"/>
      <c r="D893" s="245"/>
      <c r="E893" s="38" t="s">
        <v>207</v>
      </c>
      <c r="F893" s="37">
        <v>36569</v>
      </c>
      <c r="G893" s="37">
        <f>F893/C887</f>
        <v>5.31</v>
      </c>
      <c r="H893" s="37">
        <f>36569/C887</f>
        <v>5.31</v>
      </c>
    </row>
    <row r="894" spans="1:8" ht="15.75" x14ac:dyDescent="0.25">
      <c r="A894" s="245">
        <f>A887+1</f>
        <v>93</v>
      </c>
      <c r="B894" s="245" t="s">
        <v>849</v>
      </c>
      <c r="C894" s="249">
        <v>4468</v>
      </c>
      <c r="D894" s="186"/>
      <c r="E894" s="38" t="s">
        <v>216</v>
      </c>
      <c r="F894" s="37">
        <f>F895+F896</f>
        <v>1745392</v>
      </c>
      <c r="G894" s="37">
        <f>G895+G896</f>
        <v>390.64</v>
      </c>
      <c r="H894" s="37">
        <f>H895+H896</f>
        <v>390.64</v>
      </c>
    </row>
    <row r="895" spans="1:8" ht="15.75" customHeight="1" x14ac:dyDescent="0.25">
      <c r="A895" s="245">
        <v>778</v>
      </c>
      <c r="B895" s="245"/>
      <c r="C895" s="249"/>
      <c r="D895" s="245" t="s">
        <v>316</v>
      </c>
      <c r="E895" s="38" t="s">
        <v>178</v>
      </c>
      <c r="F895" s="37">
        <v>1708823</v>
      </c>
      <c r="G895" s="37">
        <f>F895/C894</f>
        <v>382.46</v>
      </c>
      <c r="H895" s="37">
        <f>1708823/C894</f>
        <v>382.46</v>
      </c>
    </row>
    <row r="896" spans="1:8" ht="15.75" customHeight="1" x14ac:dyDescent="0.25">
      <c r="A896" s="245">
        <v>779</v>
      </c>
      <c r="B896" s="245"/>
      <c r="C896" s="249"/>
      <c r="D896" s="245"/>
      <c r="E896" s="38" t="s">
        <v>207</v>
      </c>
      <c r="F896" s="37">
        <v>36569</v>
      </c>
      <c r="G896" s="37">
        <f>F896/C894</f>
        <v>8.18</v>
      </c>
      <c r="H896" s="37">
        <f>36569/C894</f>
        <v>8.18</v>
      </c>
    </row>
    <row r="897" spans="1:8" ht="15.75" customHeight="1" x14ac:dyDescent="0.25">
      <c r="A897" s="245">
        <f>A894+1</f>
        <v>94</v>
      </c>
      <c r="B897" s="245" t="s">
        <v>692</v>
      </c>
      <c r="C897" s="249">
        <v>962</v>
      </c>
      <c r="D897" s="245" t="s">
        <v>206</v>
      </c>
      <c r="E897" s="38" t="s">
        <v>216</v>
      </c>
      <c r="F897" s="37">
        <f>F898+F899</f>
        <v>77650.070000000007</v>
      </c>
      <c r="G897" s="37">
        <f>G898+G899</f>
        <v>80.72</v>
      </c>
      <c r="H897" s="37">
        <f>H898+H899</f>
        <v>211</v>
      </c>
    </row>
    <row r="898" spans="1:8" ht="15.75" customHeight="1" x14ac:dyDescent="0.25">
      <c r="A898" s="245">
        <v>75</v>
      </c>
      <c r="B898" s="245"/>
      <c r="C898" s="249"/>
      <c r="D898" s="245"/>
      <c r="E898" s="38" t="s">
        <v>175</v>
      </c>
      <c r="F898" s="37">
        <v>68290.070000000007</v>
      </c>
      <c r="G898" s="37">
        <f>F898/C897</f>
        <v>70.989999999999995</v>
      </c>
      <c r="H898" s="37">
        <v>151</v>
      </c>
    </row>
    <row r="899" spans="1:8" ht="31.5" customHeight="1" x14ac:dyDescent="0.25">
      <c r="A899" s="245">
        <v>76</v>
      </c>
      <c r="B899" s="245"/>
      <c r="C899" s="249"/>
      <c r="D899" s="245"/>
      <c r="E899" s="38" t="s">
        <v>176</v>
      </c>
      <c r="F899" s="37">
        <v>9360</v>
      </c>
      <c r="G899" s="37">
        <f>F899/C897</f>
        <v>9.73</v>
      </c>
      <c r="H899" s="37">
        <v>60</v>
      </c>
    </row>
    <row r="900" spans="1:8" ht="15.75" x14ac:dyDescent="0.25">
      <c r="A900" s="245">
        <f>A897+1</f>
        <v>95</v>
      </c>
      <c r="B900" s="245" t="s">
        <v>280</v>
      </c>
      <c r="C900" s="249">
        <v>9843.1</v>
      </c>
      <c r="D900" s="245" t="s">
        <v>321</v>
      </c>
      <c r="E900" s="38" t="s">
        <v>216</v>
      </c>
      <c r="F900" s="37">
        <f>F901+F902</f>
        <v>1745241.05</v>
      </c>
      <c r="G900" s="37">
        <f>G901+G902</f>
        <v>177.31</v>
      </c>
      <c r="H900" s="37">
        <f>H901+H902</f>
        <v>177.32</v>
      </c>
    </row>
    <row r="901" spans="1:8" ht="15.75" customHeight="1" x14ac:dyDescent="0.25">
      <c r="A901" s="245">
        <v>821</v>
      </c>
      <c r="B901" s="245"/>
      <c r="C901" s="249"/>
      <c r="D901" s="245"/>
      <c r="E901" s="38" t="s">
        <v>178</v>
      </c>
      <c r="F901" s="37">
        <v>1708675.4</v>
      </c>
      <c r="G901" s="37">
        <f>F901/C900+0.01</f>
        <v>173.6</v>
      </c>
      <c r="H901" s="37">
        <f>1708823/C900-0.01</f>
        <v>173.6</v>
      </c>
    </row>
    <row r="902" spans="1:8" ht="15.75" customHeight="1" x14ac:dyDescent="0.25">
      <c r="A902" s="245">
        <v>822</v>
      </c>
      <c r="B902" s="245"/>
      <c r="C902" s="249"/>
      <c r="D902" s="245"/>
      <c r="E902" s="38" t="s">
        <v>207</v>
      </c>
      <c r="F902" s="37">
        <f>F901*0.0214</f>
        <v>36565.65</v>
      </c>
      <c r="G902" s="37">
        <f>F902/C900</f>
        <v>3.71</v>
      </c>
      <c r="H902" s="37">
        <f>36569/C900</f>
        <v>3.72</v>
      </c>
    </row>
    <row r="903" spans="1:8" ht="15.75" x14ac:dyDescent="0.25">
      <c r="A903" s="245">
        <f>A900+1</f>
        <v>96</v>
      </c>
      <c r="B903" s="245" t="s">
        <v>281</v>
      </c>
      <c r="C903" s="249">
        <v>11758.85</v>
      </c>
      <c r="D903" s="186"/>
      <c r="E903" s="38" t="s">
        <v>216</v>
      </c>
      <c r="F903" s="37">
        <f>F904+F905+F906+F907+F908+F909+F910+F911+F912+F913</f>
        <v>8726464.3900000006</v>
      </c>
      <c r="G903" s="37">
        <f>G904+G905+G906+G907+G908+G909+G910+G911+G912+G913</f>
        <v>742.12</v>
      </c>
      <c r="H903" s="37">
        <f>H904+H905+H906+H907+H908+H909+H910+H911+H912+H913</f>
        <v>742.15</v>
      </c>
    </row>
    <row r="904" spans="1:8" ht="15.75" customHeight="1" x14ac:dyDescent="0.25">
      <c r="A904" s="245">
        <v>823</v>
      </c>
      <c r="B904" s="245"/>
      <c r="C904" s="249"/>
      <c r="D904" s="245" t="s">
        <v>316</v>
      </c>
      <c r="E904" s="38" t="s">
        <v>178</v>
      </c>
      <c r="F904" s="37">
        <v>1708683.66</v>
      </c>
      <c r="G904" s="37">
        <f>F904/C903</f>
        <v>145.31</v>
      </c>
      <c r="H904" s="37">
        <f>1708823/C903</f>
        <v>145.32</v>
      </c>
    </row>
    <row r="905" spans="1:8" ht="15.75" customHeight="1" x14ac:dyDescent="0.25">
      <c r="A905" s="245">
        <v>824</v>
      </c>
      <c r="B905" s="245"/>
      <c r="C905" s="249"/>
      <c r="D905" s="245"/>
      <c r="E905" s="38" t="s">
        <v>207</v>
      </c>
      <c r="F905" s="37">
        <f>F904*0.0214</f>
        <v>36565.83</v>
      </c>
      <c r="G905" s="37">
        <f>F905/C903</f>
        <v>3.11</v>
      </c>
      <c r="H905" s="37">
        <f>36569/C903</f>
        <v>3.11</v>
      </c>
    </row>
    <row r="906" spans="1:8" ht="15.75" customHeight="1" x14ac:dyDescent="0.25">
      <c r="A906" s="245">
        <v>825</v>
      </c>
      <c r="B906" s="245"/>
      <c r="C906" s="249"/>
      <c r="D906" s="245" t="s">
        <v>319</v>
      </c>
      <c r="E906" s="38" t="s">
        <v>178</v>
      </c>
      <c r="F906" s="37">
        <v>1708789.86</v>
      </c>
      <c r="G906" s="37">
        <f>F906/C903</f>
        <v>145.32</v>
      </c>
      <c r="H906" s="37">
        <f>1708823/C903</f>
        <v>145.32</v>
      </c>
    </row>
    <row r="907" spans="1:8" ht="15.75" customHeight="1" x14ac:dyDescent="0.25">
      <c r="A907" s="245">
        <v>826</v>
      </c>
      <c r="B907" s="245"/>
      <c r="C907" s="249"/>
      <c r="D907" s="245"/>
      <c r="E907" s="38" t="s">
        <v>207</v>
      </c>
      <c r="F907" s="37">
        <f>F906*0.0214</f>
        <v>36568.1</v>
      </c>
      <c r="G907" s="37">
        <f>F907/C903</f>
        <v>3.11</v>
      </c>
      <c r="H907" s="37">
        <f>36569/C903</f>
        <v>3.11</v>
      </c>
    </row>
    <row r="908" spans="1:8" ht="15.75" customHeight="1" x14ac:dyDescent="0.25">
      <c r="A908" s="245">
        <v>827</v>
      </c>
      <c r="B908" s="245"/>
      <c r="C908" s="249"/>
      <c r="D908" s="245" t="s">
        <v>320</v>
      </c>
      <c r="E908" s="38" t="s">
        <v>178</v>
      </c>
      <c r="F908" s="37">
        <v>1708683.66</v>
      </c>
      <c r="G908" s="37">
        <f>F908/C903</f>
        <v>145.31</v>
      </c>
      <c r="H908" s="37">
        <f>1708823/C903</f>
        <v>145.32</v>
      </c>
    </row>
    <row r="909" spans="1:8" ht="15.75" customHeight="1" x14ac:dyDescent="0.25">
      <c r="A909" s="245">
        <v>828</v>
      </c>
      <c r="B909" s="245"/>
      <c r="C909" s="249"/>
      <c r="D909" s="245"/>
      <c r="E909" s="38" t="s">
        <v>207</v>
      </c>
      <c r="F909" s="37">
        <f>F908*0.0214</f>
        <v>36565.83</v>
      </c>
      <c r="G909" s="37">
        <f>F909/C903</f>
        <v>3.11</v>
      </c>
      <c r="H909" s="37">
        <f>36569/C903</f>
        <v>3.11</v>
      </c>
    </row>
    <row r="910" spans="1:8" ht="15.75" customHeight="1" x14ac:dyDescent="0.25">
      <c r="A910" s="245">
        <v>829</v>
      </c>
      <c r="B910" s="245"/>
      <c r="C910" s="249"/>
      <c r="D910" s="245" t="s">
        <v>321</v>
      </c>
      <c r="E910" s="38" t="s">
        <v>178</v>
      </c>
      <c r="F910" s="37">
        <v>1708789.86</v>
      </c>
      <c r="G910" s="37">
        <f>F910/C903</f>
        <v>145.32</v>
      </c>
      <c r="H910" s="37">
        <f>1708823/C903</f>
        <v>145.32</v>
      </c>
    </row>
    <row r="911" spans="1:8" ht="15.75" customHeight="1" x14ac:dyDescent="0.25">
      <c r="A911" s="245">
        <v>830</v>
      </c>
      <c r="B911" s="245"/>
      <c r="C911" s="249"/>
      <c r="D911" s="245"/>
      <c r="E911" s="38" t="s">
        <v>207</v>
      </c>
      <c r="F911" s="37">
        <f>F910*0.0214</f>
        <v>36568.1</v>
      </c>
      <c r="G911" s="37">
        <f>F911/C903</f>
        <v>3.11</v>
      </c>
      <c r="H911" s="37">
        <f>36569/C903</f>
        <v>3.11</v>
      </c>
    </row>
    <row r="912" spans="1:8" ht="15.75" customHeight="1" x14ac:dyDescent="0.25">
      <c r="A912" s="245">
        <v>831</v>
      </c>
      <c r="B912" s="245"/>
      <c r="C912" s="249"/>
      <c r="D912" s="245" t="s">
        <v>317</v>
      </c>
      <c r="E912" s="38" t="s">
        <v>178</v>
      </c>
      <c r="F912" s="37">
        <v>1708683.66</v>
      </c>
      <c r="G912" s="37">
        <f>F912/C903</f>
        <v>145.31</v>
      </c>
      <c r="H912" s="37">
        <f>1708823/C903</f>
        <v>145.32</v>
      </c>
    </row>
    <row r="913" spans="1:8" ht="15.75" customHeight="1" x14ac:dyDescent="0.25">
      <c r="A913" s="245">
        <v>832</v>
      </c>
      <c r="B913" s="245"/>
      <c r="C913" s="249"/>
      <c r="D913" s="245"/>
      <c r="E913" s="38" t="s">
        <v>207</v>
      </c>
      <c r="F913" s="37">
        <f>F912*0.0214</f>
        <v>36565.83</v>
      </c>
      <c r="G913" s="37">
        <f>F913/C903</f>
        <v>3.11</v>
      </c>
      <c r="H913" s="37">
        <f>36569/C903</f>
        <v>3.11</v>
      </c>
    </row>
    <row r="914" spans="1:8" ht="15.75" x14ac:dyDescent="0.25">
      <c r="A914" s="245">
        <f>A903+1</f>
        <v>97</v>
      </c>
      <c r="B914" s="245" t="s">
        <v>282</v>
      </c>
      <c r="C914" s="249">
        <v>4204.3999999999996</v>
      </c>
      <c r="D914" s="245" t="s">
        <v>316</v>
      </c>
      <c r="E914" s="38" t="s">
        <v>216</v>
      </c>
      <c r="F914" s="37">
        <f>F915+F916</f>
        <v>1745241.05</v>
      </c>
      <c r="G914" s="37">
        <f>G915+G916</f>
        <v>415.1</v>
      </c>
      <c r="H914" s="37">
        <f>H915+H916</f>
        <v>415.13</v>
      </c>
    </row>
    <row r="915" spans="1:8" ht="15.75" customHeight="1" x14ac:dyDescent="0.25">
      <c r="A915" s="245">
        <v>833</v>
      </c>
      <c r="B915" s="245"/>
      <c r="C915" s="249"/>
      <c r="D915" s="245"/>
      <c r="E915" s="38" t="s">
        <v>178</v>
      </c>
      <c r="F915" s="37">
        <v>1708675.4</v>
      </c>
      <c r="G915" s="37">
        <f>F915/C914</f>
        <v>406.4</v>
      </c>
      <c r="H915" s="37">
        <f>1708823/C914-0.01</f>
        <v>406.43</v>
      </c>
    </row>
    <row r="916" spans="1:8" ht="15.75" customHeight="1" x14ac:dyDescent="0.25">
      <c r="A916" s="245">
        <v>834</v>
      </c>
      <c r="B916" s="245"/>
      <c r="C916" s="249"/>
      <c r="D916" s="245"/>
      <c r="E916" s="38" t="s">
        <v>207</v>
      </c>
      <c r="F916" s="37">
        <f>F915*0.0214</f>
        <v>36565.65</v>
      </c>
      <c r="G916" s="37">
        <f>F916/C914</f>
        <v>8.6999999999999993</v>
      </c>
      <c r="H916" s="37">
        <f>36569/C914</f>
        <v>8.6999999999999993</v>
      </c>
    </row>
    <row r="917" spans="1:8" ht="15.75" x14ac:dyDescent="0.25">
      <c r="A917" s="245">
        <f>A914+1</f>
        <v>98</v>
      </c>
      <c r="B917" s="245" t="s">
        <v>693</v>
      </c>
      <c r="C917" s="249">
        <v>331.1</v>
      </c>
      <c r="D917" s="245" t="s">
        <v>206</v>
      </c>
      <c r="E917" s="38" t="s">
        <v>216</v>
      </c>
      <c r="F917" s="37">
        <f>F918+F919+F920+F921</f>
        <v>2423652</v>
      </c>
      <c r="G917" s="37">
        <f>G918+G919+G920+G921</f>
        <v>7320</v>
      </c>
      <c r="H917" s="37">
        <f>H918+H919+H920+H921</f>
        <v>7320</v>
      </c>
    </row>
    <row r="918" spans="1:8" ht="15.75" customHeight="1" x14ac:dyDescent="0.25">
      <c r="A918" s="245">
        <v>75</v>
      </c>
      <c r="B918" s="245"/>
      <c r="C918" s="249"/>
      <c r="D918" s="245"/>
      <c r="E918" s="38" t="s">
        <v>175</v>
      </c>
      <c r="F918" s="37">
        <f>C917*H918</f>
        <v>54300.4</v>
      </c>
      <c r="G918" s="37">
        <f>F918/C917</f>
        <v>164</v>
      </c>
      <c r="H918" s="37">
        <v>164</v>
      </c>
    </row>
    <row r="919" spans="1:8" ht="31.5" customHeight="1" x14ac:dyDescent="0.25">
      <c r="A919" s="245">
        <v>76</v>
      </c>
      <c r="B919" s="245"/>
      <c r="C919" s="249"/>
      <c r="D919" s="245"/>
      <c r="E919" s="38" t="s">
        <v>176</v>
      </c>
      <c r="F919" s="37">
        <f>C917*H919</f>
        <v>29799</v>
      </c>
      <c r="G919" s="37">
        <f>F919/C917</f>
        <v>90</v>
      </c>
      <c r="H919" s="37">
        <v>90</v>
      </c>
    </row>
    <row r="920" spans="1:8" ht="15.75" customHeight="1" x14ac:dyDescent="0.25">
      <c r="A920" s="245">
        <v>77</v>
      </c>
      <c r="B920" s="245"/>
      <c r="C920" s="249"/>
      <c r="D920" s="245"/>
      <c r="E920" s="38" t="s">
        <v>177</v>
      </c>
      <c r="F920" s="37">
        <f>H920*C917</f>
        <v>2290549.7999999998</v>
      </c>
      <c r="G920" s="37">
        <f>F920/C917</f>
        <v>6918</v>
      </c>
      <c r="H920" s="37">
        <v>6918</v>
      </c>
    </row>
    <row r="921" spans="1:8" ht="15.75" customHeight="1" x14ac:dyDescent="0.25">
      <c r="A921" s="245">
        <v>78</v>
      </c>
      <c r="B921" s="245"/>
      <c r="C921" s="249"/>
      <c r="D921" s="245"/>
      <c r="E921" s="38" t="s">
        <v>207</v>
      </c>
      <c r="F921" s="37">
        <f>H921*C917</f>
        <v>49002.8</v>
      </c>
      <c r="G921" s="37">
        <f>F921/C917</f>
        <v>148</v>
      </c>
      <c r="H921" s="37">
        <v>148</v>
      </c>
    </row>
    <row r="922" spans="1:8" ht="15.75" x14ac:dyDescent="0.25">
      <c r="A922" s="245">
        <f>A917+1</f>
        <v>99</v>
      </c>
      <c r="B922" s="245" t="s">
        <v>694</v>
      </c>
      <c r="C922" s="249">
        <v>7070</v>
      </c>
      <c r="D922" s="245" t="s">
        <v>206</v>
      </c>
      <c r="E922" s="38" t="s">
        <v>216</v>
      </c>
      <c r="F922" s="37">
        <f>F923+F924</f>
        <v>360047.41</v>
      </c>
      <c r="G922" s="37">
        <f>G923+G924</f>
        <v>50.93</v>
      </c>
      <c r="H922" s="37">
        <f>H923+H924</f>
        <v>187</v>
      </c>
    </row>
    <row r="923" spans="1:8" ht="15.75" customHeight="1" x14ac:dyDescent="0.25">
      <c r="A923" s="245">
        <v>75</v>
      </c>
      <c r="B923" s="245"/>
      <c r="C923" s="249"/>
      <c r="D923" s="245"/>
      <c r="E923" s="38" t="s">
        <v>175</v>
      </c>
      <c r="F923" s="37">
        <v>343967.41</v>
      </c>
      <c r="G923" s="37">
        <f>F923/C922+0.01</f>
        <v>48.66</v>
      </c>
      <c r="H923" s="37">
        <v>151</v>
      </c>
    </row>
    <row r="924" spans="1:8" ht="31.5" customHeight="1" x14ac:dyDescent="0.25">
      <c r="A924" s="245">
        <v>76</v>
      </c>
      <c r="B924" s="245"/>
      <c r="C924" s="249"/>
      <c r="D924" s="245"/>
      <c r="E924" s="38" t="s">
        <v>176</v>
      </c>
      <c r="F924" s="37">
        <v>16080</v>
      </c>
      <c r="G924" s="37">
        <f>F924/C922</f>
        <v>2.27</v>
      </c>
      <c r="H924" s="37">
        <v>36</v>
      </c>
    </row>
    <row r="925" spans="1:8" ht="15.75" x14ac:dyDescent="0.25">
      <c r="A925" s="245">
        <f>A922+1</f>
        <v>100</v>
      </c>
      <c r="B925" s="245" t="s">
        <v>695</v>
      </c>
      <c r="C925" s="249">
        <v>2834.4</v>
      </c>
      <c r="D925" s="245" t="s">
        <v>206</v>
      </c>
      <c r="E925" s="38" t="s">
        <v>216</v>
      </c>
      <c r="F925" s="37">
        <f>F926+F927</f>
        <v>187282.54</v>
      </c>
      <c r="G925" s="37">
        <f>G926+G927</f>
        <v>66.069999999999993</v>
      </c>
      <c r="H925" s="37">
        <f>H926+H927</f>
        <v>187</v>
      </c>
    </row>
    <row r="926" spans="1:8" ht="15.75" customHeight="1" x14ac:dyDescent="0.25">
      <c r="A926" s="245">
        <v>75</v>
      </c>
      <c r="B926" s="245"/>
      <c r="C926" s="249"/>
      <c r="D926" s="245"/>
      <c r="E926" s="38" t="s">
        <v>175</v>
      </c>
      <c r="F926" s="37">
        <v>171202.54</v>
      </c>
      <c r="G926" s="37">
        <f>F926/C925</f>
        <v>60.4</v>
      </c>
      <c r="H926" s="37">
        <v>151</v>
      </c>
    </row>
    <row r="927" spans="1:8" ht="31.5" customHeight="1" x14ac:dyDescent="0.25">
      <c r="A927" s="245">
        <v>76</v>
      </c>
      <c r="B927" s="245"/>
      <c r="C927" s="249"/>
      <c r="D927" s="245"/>
      <c r="E927" s="38" t="s">
        <v>176</v>
      </c>
      <c r="F927" s="37">
        <v>16080</v>
      </c>
      <c r="G927" s="37">
        <f>F927/C925</f>
        <v>5.67</v>
      </c>
      <c r="H927" s="37">
        <v>36</v>
      </c>
    </row>
    <row r="928" spans="1:8" ht="15.75" x14ac:dyDescent="0.25">
      <c r="A928" s="245">
        <f>A925+1</f>
        <v>101</v>
      </c>
      <c r="B928" s="245" t="s">
        <v>696</v>
      </c>
      <c r="C928" s="249">
        <v>3550.2</v>
      </c>
      <c r="D928" s="245" t="s">
        <v>206</v>
      </c>
      <c r="E928" s="38" t="s">
        <v>216</v>
      </c>
      <c r="F928" s="37">
        <f>F929+F930</f>
        <v>226742.33</v>
      </c>
      <c r="G928" s="37">
        <f>G929+G930</f>
        <v>63.87</v>
      </c>
      <c r="H928" s="37">
        <f>H929+H930</f>
        <v>187</v>
      </c>
    </row>
    <row r="929" spans="1:8" ht="15.75" customHeight="1" x14ac:dyDescent="0.25">
      <c r="A929" s="245">
        <v>75</v>
      </c>
      <c r="B929" s="245"/>
      <c r="C929" s="249"/>
      <c r="D929" s="245"/>
      <c r="E929" s="38" t="s">
        <v>175</v>
      </c>
      <c r="F929" s="37">
        <v>211062.33</v>
      </c>
      <c r="G929" s="37">
        <f>F929/C928</f>
        <v>59.45</v>
      </c>
      <c r="H929" s="37">
        <v>151</v>
      </c>
    </row>
    <row r="930" spans="1:8" ht="31.5" customHeight="1" x14ac:dyDescent="0.25">
      <c r="A930" s="245">
        <v>76</v>
      </c>
      <c r="B930" s="245"/>
      <c r="C930" s="249"/>
      <c r="D930" s="245"/>
      <c r="E930" s="38" t="s">
        <v>176</v>
      </c>
      <c r="F930" s="37">
        <v>15680</v>
      </c>
      <c r="G930" s="37">
        <f>F930/C928</f>
        <v>4.42</v>
      </c>
      <c r="H930" s="37">
        <v>36</v>
      </c>
    </row>
    <row r="931" spans="1:8" ht="15.75" x14ac:dyDescent="0.25">
      <c r="A931" s="245">
        <f>A928+1</f>
        <v>102</v>
      </c>
      <c r="B931" s="245" t="s">
        <v>697</v>
      </c>
      <c r="C931" s="249">
        <v>7158.6</v>
      </c>
      <c r="D931" s="245" t="s">
        <v>206</v>
      </c>
      <c r="E931" s="38" t="s">
        <v>216</v>
      </c>
      <c r="F931" s="37">
        <f>F932+F933</f>
        <v>390286.7</v>
      </c>
      <c r="G931" s="37">
        <f>G932+G933</f>
        <v>54.52</v>
      </c>
      <c r="H931" s="37">
        <f>H932+H933</f>
        <v>187</v>
      </c>
    </row>
    <row r="932" spans="1:8" ht="15.75" customHeight="1" x14ac:dyDescent="0.25">
      <c r="A932" s="245">
        <v>75</v>
      </c>
      <c r="B932" s="245"/>
      <c r="C932" s="249"/>
      <c r="D932" s="245"/>
      <c r="E932" s="38" t="s">
        <v>175</v>
      </c>
      <c r="F932" s="37">
        <v>374766.7</v>
      </c>
      <c r="G932" s="37">
        <f>F932/C931</f>
        <v>52.35</v>
      </c>
      <c r="H932" s="37">
        <v>151</v>
      </c>
    </row>
    <row r="933" spans="1:8" ht="31.5" customHeight="1" x14ac:dyDescent="0.25">
      <c r="A933" s="245">
        <v>76</v>
      </c>
      <c r="B933" s="245"/>
      <c r="C933" s="249"/>
      <c r="D933" s="245"/>
      <c r="E933" s="38" t="s">
        <v>176</v>
      </c>
      <c r="F933" s="37">
        <v>15520</v>
      </c>
      <c r="G933" s="37">
        <f>F933/C931</f>
        <v>2.17</v>
      </c>
      <c r="H933" s="37">
        <v>36</v>
      </c>
    </row>
    <row r="934" spans="1:8" ht="15.75" x14ac:dyDescent="0.25">
      <c r="A934" s="245">
        <f>A931+1</f>
        <v>103</v>
      </c>
      <c r="B934" s="245" t="s">
        <v>698</v>
      </c>
      <c r="C934" s="249">
        <v>9772</v>
      </c>
      <c r="D934" s="186"/>
      <c r="E934" s="38" t="s">
        <v>216</v>
      </c>
      <c r="F934" s="37">
        <f>SUM(F935:F949)</f>
        <v>8738759.5</v>
      </c>
      <c r="G934" s="37">
        <f>SUM(G935:G949)</f>
        <v>894.27</v>
      </c>
      <c r="H934" s="37">
        <f>SUM(H935:H949)</f>
        <v>894.34</v>
      </c>
    </row>
    <row r="935" spans="1:8" ht="31.5" customHeight="1" x14ac:dyDescent="0.25">
      <c r="A935" s="245"/>
      <c r="B935" s="245"/>
      <c r="C935" s="249"/>
      <c r="D935" s="245" t="s">
        <v>316</v>
      </c>
      <c r="E935" s="38" t="s">
        <v>176</v>
      </c>
      <c r="F935" s="37">
        <v>2500</v>
      </c>
      <c r="G935" s="37">
        <f>F935/C934</f>
        <v>0.26</v>
      </c>
      <c r="H935" s="37">
        <f>2500/C934</f>
        <v>0.26</v>
      </c>
    </row>
    <row r="936" spans="1:8" ht="15.75" customHeight="1" x14ac:dyDescent="0.25">
      <c r="A936" s="245">
        <v>756</v>
      </c>
      <c r="B936" s="245"/>
      <c r="C936" s="249"/>
      <c r="D936" s="245"/>
      <c r="E936" s="38" t="s">
        <v>178</v>
      </c>
      <c r="F936" s="37">
        <v>1708686.02</v>
      </c>
      <c r="G936" s="37">
        <f>F936/C934-0.01</f>
        <v>174.85</v>
      </c>
      <c r="H936" s="37">
        <f>1708823/C934-0.01</f>
        <v>174.86</v>
      </c>
    </row>
    <row r="937" spans="1:8" ht="15.75" customHeight="1" x14ac:dyDescent="0.25">
      <c r="A937" s="245">
        <v>757</v>
      </c>
      <c r="B937" s="245"/>
      <c r="C937" s="249"/>
      <c r="D937" s="245"/>
      <c r="E937" s="38" t="s">
        <v>207</v>
      </c>
      <c r="F937" s="37">
        <v>36565.879999999997</v>
      </c>
      <c r="G937" s="37">
        <f>F937/C934</f>
        <v>3.74</v>
      </c>
      <c r="H937" s="37">
        <f>36569/C934</f>
        <v>3.74</v>
      </c>
    </row>
    <row r="938" spans="1:8" ht="31.5" customHeight="1" x14ac:dyDescent="0.25">
      <c r="A938" s="245"/>
      <c r="B938" s="245"/>
      <c r="C938" s="249"/>
      <c r="D938" s="245" t="s">
        <v>319</v>
      </c>
      <c r="E938" s="38" t="s">
        <v>176</v>
      </c>
      <c r="F938" s="37">
        <v>2500</v>
      </c>
      <c r="G938" s="37">
        <f>F938/C934</f>
        <v>0.26</v>
      </c>
      <c r="H938" s="37">
        <f>2500/C934</f>
        <v>0.26</v>
      </c>
    </row>
    <row r="939" spans="1:8" ht="15.75" customHeight="1" x14ac:dyDescent="0.25">
      <c r="A939" s="245"/>
      <c r="B939" s="245"/>
      <c r="C939" s="249"/>
      <c r="D939" s="245"/>
      <c r="E939" s="38" t="s">
        <v>178</v>
      </c>
      <c r="F939" s="37">
        <v>1708686.02</v>
      </c>
      <c r="G939" s="37">
        <f>F939/C934-0.01</f>
        <v>174.85</v>
      </c>
      <c r="H939" s="37">
        <f>1708823/C934</f>
        <v>174.87</v>
      </c>
    </row>
    <row r="940" spans="1:8" ht="15.75" customHeight="1" x14ac:dyDescent="0.25">
      <c r="A940" s="245"/>
      <c r="B940" s="245"/>
      <c r="C940" s="249"/>
      <c r="D940" s="245"/>
      <c r="E940" s="38" t="s">
        <v>207</v>
      </c>
      <c r="F940" s="37">
        <v>36565.879999999997</v>
      </c>
      <c r="G940" s="37">
        <f>F940/C934</f>
        <v>3.74</v>
      </c>
      <c r="H940" s="37">
        <f>36569/C934</f>
        <v>3.74</v>
      </c>
    </row>
    <row r="941" spans="1:8" ht="31.5" customHeight="1" x14ac:dyDescent="0.25">
      <c r="A941" s="245"/>
      <c r="B941" s="245"/>
      <c r="C941" s="249"/>
      <c r="D941" s="245" t="s">
        <v>320</v>
      </c>
      <c r="E941" s="38" t="s">
        <v>176</v>
      </c>
      <c r="F941" s="37">
        <v>2500</v>
      </c>
      <c r="G941" s="37">
        <f>F941/C934</f>
        <v>0.26</v>
      </c>
      <c r="H941" s="37">
        <f>2500/C934</f>
        <v>0.26</v>
      </c>
    </row>
    <row r="942" spans="1:8" ht="15.75" customHeight="1" x14ac:dyDescent="0.25">
      <c r="A942" s="245"/>
      <c r="B942" s="245"/>
      <c r="C942" s="249"/>
      <c r="D942" s="245"/>
      <c r="E942" s="38" t="s">
        <v>178</v>
      </c>
      <c r="F942" s="37">
        <v>1708686.02</v>
      </c>
      <c r="G942" s="37">
        <f>F942/C934-0.01</f>
        <v>174.85</v>
      </c>
      <c r="H942" s="37">
        <f>1708823/C934</f>
        <v>174.87</v>
      </c>
    </row>
    <row r="943" spans="1:8" ht="15.75" customHeight="1" x14ac:dyDescent="0.25">
      <c r="A943" s="245"/>
      <c r="B943" s="245"/>
      <c r="C943" s="249"/>
      <c r="D943" s="245"/>
      <c r="E943" s="38" t="s">
        <v>207</v>
      </c>
      <c r="F943" s="37">
        <v>36565.879999999997</v>
      </c>
      <c r="G943" s="37">
        <f>F943/C934</f>
        <v>3.74</v>
      </c>
      <c r="H943" s="37">
        <f>36569/C934</f>
        <v>3.74</v>
      </c>
    </row>
    <row r="944" spans="1:8" ht="31.5" customHeight="1" x14ac:dyDescent="0.25">
      <c r="A944" s="245"/>
      <c r="B944" s="245"/>
      <c r="C944" s="249"/>
      <c r="D944" s="245" t="s">
        <v>321</v>
      </c>
      <c r="E944" s="38" t="s">
        <v>176</v>
      </c>
      <c r="F944" s="37">
        <v>2500</v>
      </c>
      <c r="G944" s="37">
        <f>F944/C934</f>
        <v>0.26</v>
      </c>
      <c r="H944" s="37">
        <f>2500/C934</f>
        <v>0.26</v>
      </c>
    </row>
    <row r="945" spans="1:8" ht="15.75" customHeight="1" x14ac:dyDescent="0.25">
      <c r="A945" s="245"/>
      <c r="B945" s="245"/>
      <c r="C945" s="249"/>
      <c r="D945" s="245"/>
      <c r="E945" s="38" t="s">
        <v>178</v>
      </c>
      <c r="F945" s="37">
        <v>1708686.02</v>
      </c>
      <c r="G945" s="37">
        <f>F945/C934</f>
        <v>174.86</v>
      </c>
      <c r="H945" s="37">
        <f>1708823/C934</f>
        <v>174.87</v>
      </c>
    </row>
    <row r="946" spans="1:8" ht="15.75" customHeight="1" x14ac:dyDescent="0.25">
      <c r="A946" s="245"/>
      <c r="B946" s="245"/>
      <c r="C946" s="249"/>
      <c r="D946" s="245"/>
      <c r="E946" s="38" t="s">
        <v>207</v>
      </c>
      <c r="F946" s="37">
        <v>36565.879999999997</v>
      </c>
      <c r="G946" s="37">
        <f>F946/C934</f>
        <v>3.74</v>
      </c>
      <c r="H946" s="37">
        <f>36569/C934</f>
        <v>3.74</v>
      </c>
    </row>
    <row r="947" spans="1:8" ht="31.5" customHeight="1" x14ac:dyDescent="0.25">
      <c r="A947" s="245"/>
      <c r="B947" s="245"/>
      <c r="C947" s="249"/>
      <c r="D947" s="245" t="s">
        <v>317</v>
      </c>
      <c r="E947" s="38" t="s">
        <v>176</v>
      </c>
      <c r="F947" s="37">
        <v>2500</v>
      </c>
      <c r="G947" s="37">
        <f>F947/C934</f>
        <v>0.26</v>
      </c>
      <c r="H947" s="37">
        <f>2500/C934</f>
        <v>0.26</v>
      </c>
    </row>
    <row r="948" spans="1:8" ht="15.75" customHeight="1" x14ac:dyDescent="0.25">
      <c r="A948" s="245"/>
      <c r="B948" s="245"/>
      <c r="C948" s="249"/>
      <c r="D948" s="245"/>
      <c r="E948" s="38" t="s">
        <v>178</v>
      </c>
      <c r="F948" s="37">
        <v>1708686.02</v>
      </c>
      <c r="G948" s="37">
        <f>F948/C934</f>
        <v>174.86</v>
      </c>
      <c r="H948" s="37">
        <f>1708823/C934</f>
        <v>174.87</v>
      </c>
    </row>
    <row r="949" spans="1:8" ht="15.75" customHeight="1" x14ac:dyDescent="0.25">
      <c r="A949" s="245"/>
      <c r="B949" s="245"/>
      <c r="C949" s="249"/>
      <c r="D949" s="245"/>
      <c r="E949" s="38" t="s">
        <v>207</v>
      </c>
      <c r="F949" s="37">
        <v>36565.879999999997</v>
      </c>
      <c r="G949" s="37">
        <f>F949/C934</f>
        <v>3.74</v>
      </c>
      <c r="H949" s="37">
        <f>36569/C934</f>
        <v>3.74</v>
      </c>
    </row>
    <row r="950" spans="1:8" ht="15.75" x14ac:dyDescent="0.25">
      <c r="A950" s="245">
        <f>A934+1</f>
        <v>104</v>
      </c>
      <c r="B950" s="245" t="s">
        <v>699</v>
      </c>
      <c r="C950" s="249">
        <v>13539.46</v>
      </c>
      <c r="D950" s="186"/>
      <c r="E950" s="38" t="s">
        <v>216</v>
      </c>
      <c r="F950" s="37">
        <f>SUM(F951:F968)</f>
        <v>10487028.449999999</v>
      </c>
      <c r="G950" s="37">
        <f>SUM(G951:G968)</f>
        <v>774.55</v>
      </c>
      <c r="H950" s="37">
        <f>SUM(H951:H968)</f>
        <v>774.58</v>
      </c>
    </row>
    <row r="951" spans="1:8" ht="31.5" customHeight="1" x14ac:dyDescent="0.25">
      <c r="A951" s="245"/>
      <c r="B951" s="245"/>
      <c r="C951" s="249"/>
      <c r="D951" s="245" t="s">
        <v>316</v>
      </c>
      <c r="E951" s="38" t="s">
        <v>176</v>
      </c>
      <c r="F951" s="37">
        <v>2500</v>
      </c>
      <c r="G951" s="37">
        <f>F951/C950</f>
        <v>0.18</v>
      </c>
      <c r="H951" s="37">
        <f>2500/C950</f>
        <v>0.18</v>
      </c>
    </row>
    <row r="952" spans="1:8" ht="15.75" customHeight="1" x14ac:dyDescent="0.25">
      <c r="A952" s="245">
        <v>756</v>
      </c>
      <c r="B952" s="245"/>
      <c r="C952" s="249"/>
      <c r="D952" s="245"/>
      <c r="E952" s="38" t="s">
        <v>178</v>
      </c>
      <c r="F952" s="37">
        <v>1708802.84</v>
      </c>
      <c r="G952" s="37">
        <f>F952/C950+0.01</f>
        <v>126.22</v>
      </c>
      <c r="H952" s="37">
        <f>1708823/C950+0.01</f>
        <v>126.22</v>
      </c>
    </row>
    <row r="953" spans="1:8" ht="15.75" customHeight="1" x14ac:dyDescent="0.25">
      <c r="A953" s="245">
        <v>757</v>
      </c>
      <c r="B953" s="245"/>
      <c r="C953" s="249"/>
      <c r="D953" s="245"/>
      <c r="E953" s="38" t="s">
        <v>207</v>
      </c>
      <c r="F953" s="37">
        <v>36568.379999999997</v>
      </c>
      <c r="G953" s="37">
        <f>F953/C950</f>
        <v>2.7</v>
      </c>
      <c r="H953" s="37">
        <f>36569/C950</f>
        <v>2.7</v>
      </c>
    </row>
    <row r="954" spans="1:8" ht="31.5" customHeight="1" x14ac:dyDescent="0.25">
      <c r="A954" s="245"/>
      <c r="B954" s="245"/>
      <c r="C954" s="249"/>
      <c r="D954" s="245" t="s">
        <v>319</v>
      </c>
      <c r="E954" s="38" t="s">
        <v>176</v>
      </c>
      <c r="F954" s="37">
        <v>2500</v>
      </c>
      <c r="G954" s="37">
        <f>F954/C950</f>
        <v>0.18</v>
      </c>
      <c r="H954" s="37">
        <f>2500/C950</f>
        <v>0.18</v>
      </c>
    </row>
    <row r="955" spans="1:8" ht="15.75" customHeight="1" x14ac:dyDescent="0.25">
      <c r="A955" s="245"/>
      <c r="B955" s="245"/>
      <c r="C955" s="249"/>
      <c r="D955" s="245"/>
      <c r="E955" s="38" t="s">
        <v>178</v>
      </c>
      <c r="F955" s="37">
        <v>1708737.94</v>
      </c>
      <c r="G955" s="37">
        <f>F955/C950+0.01</f>
        <v>126.21</v>
      </c>
      <c r="H955" s="37">
        <f>1708823/C950+0.01</f>
        <v>126.22</v>
      </c>
    </row>
    <row r="956" spans="1:8" ht="15.75" customHeight="1" x14ac:dyDescent="0.25">
      <c r="A956" s="245"/>
      <c r="B956" s="245"/>
      <c r="C956" s="249"/>
      <c r="D956" s="245"/>
      <c r="E956" s="38" t="s">
        <v>207</v>
      </c>
      <c r="F956" s="37">
        <v>36566.99</v>
      </c>
      <c r="G956" s="37">
        <f>F956/C950</f>
        <v>2.7</v>
      </c>
      <c r="H956" s="37">
        <f>36569/C950</f>
        <v>2.7</v>
      </c>
    </row>
    <row r="957" spans="1:8" ht="31.5" customHeight="1" x14ac:dyDescent="0.25">
      <c r="A957" s="245"/>
      <c r="B957" s="245"/>
      <c r="C957" s="249"/>
      <c r="D957" s="245" t="s">
        <v>320</v>
      </c>
      <c r="E957" s="38" t="s">
        <v>176</v>
      </c>
      <c r="F957" s="37">
        <v>2500</v>
      </c>
      <c r="G957" s="37">
        <f>F957/C950</f>
        <v>0.18</v>
      </c>
      <c r="H957" s="37">
        <f>2500/C950</f>
        <v>0.18</v>
      </c>
    </row>
    <row r="958" spans="1:8" ht="15.75" customHeight="1" x14ac:dyDescent="0.25">
      <c r="A958" s="245"/>
      <c r="B958" s="245"/>
      <c r="C958" s="249"/>
      <c r="D958" s="245"/>
      <c r="E958" s="38" t="s">
        <v>178</v>
      </c>
      <c r="F958" s="37">
        <v>1708802.84</v>
      </c>
      <c r="G958" s="37">
        <f>F958/C950+0.01</f>
        <v>126.22</v>
      </c>
      <c r="H958" s="37">
        <f>1708823/C950+0.01</f>
        <v>126.22</v>
      </c>
    </row>
    <row r="959" spans="1:8" ht="15.75" customHeight="1" x14ac:dyDescent="0.25">
      <c r="A959" s="245"/>
      <c r="B959" s="245"/>
      <c r="C959" s="249"/>
      <c r="D959" s="245"/>
      <c r="E959" s="38" t="s">
        <v>207</v>
      </c>
      <c r="F959" s="37">
        <v>36568.379999999997</v>
      </c>
      <c r="G959" s="37">
        <f>F959/C950</f>
        <v>2.7</v>
      </c>
      <c r="H959" s="37">
        <f>36569/C950</f>
        <v>2.7</v>
      </c>
    </row>
    <row r="960" spans="1:8" ht="31.5" customHeight="1" x14ac:dyDescent="0.25">
      <c r="A960" s="245"/>
      <c r="B960" s="245"/>
      <c r="C960" s="249"/>
      <c r="D960" s="245" t="s">
        <v>321</v>
      </c>
      <c r="E960" s="38" t="s">
        <v>176</v>
      </c>
      <c r="F960" s="37">
        <v>2500</v>
      </c>
      <c r="G960" s="37">
        <f>F960/C950</f>
        <v>0.18</v>
      </c>
      <c r="H960" s="37">
        <f>2500/C950</f>
        <v>0.18</v>
      </c>
    </row>
    <row r="961" spans="1:8" ht="15.75" customHeight="1" x14ac:dyDescent="0.25">
      <c r="A961" s="245"/>
      <c r="B961" s="245"/>
      <c r="C961" s="249"/>
      <c r="D961" s="245"/>
      <c r="E961" s="38" t="s">
        <v>178</v>
      </c>
      <c r="F961" s="37">
        <v>1708737.94</v>
      </c>
      <c r="G961" s="37">
        <f>F961/C950+0.01</f>
        <v>126.21</v>
      </c>
      <c r="H961" s="37">
        <f>1708823/C950+0.01</f>
        <v>126.22</v>
      </c>
    </row>
    <row r="962" spans="1:8" ht="15.75" customHeight="1" x14ac:dyDescent="0.25">
      <c r="A962" s="245"/>
      <c r="B962" s="245"/>
      <c r="C962" s="249"/>
      <c r="D962" s="245"/>
      <c r="E962" s="38" t="s">
        <v>207</v>
      </c>
      <c r="F962" s="37">
        <v>36566.99</v>
      </c>
      <c r="G962" s="37">
        <f>F962/C950</f>
        <v>2.7</v>
      </c>
      <c r="H962" s="37">
        <f>36569/C950</f>
        <v>2.7</v>
      </c>
    </row>
    <row r="963" spans="1:8" ht="31.5" customHeight="1" x14ac:dyDescent="0.25">
      <c r="A963" s="245"/>
      <c r="B963" s="245"/>
      <c r="C963" s="249"/>
      <c r="D963" s="245" t="s">
        <v>317</v>
      </c>
      <c r="E963" s="38" t="s">
        <v>176</v>
      </c>
      <c r="F963" s="37">
        <v>2500</v>
      </c>
      <c r="G963" s="37">
        <f>F963/C950</f>
        <v>0.18</v>
      </c>
      <c r="H963" s="37">
        <f>2500/C950</f>
        <v>0.18</v>
      </c>
    </row>
    <row r="964" spans="1:8" ht="15.75" customHeight="1" x14ac:dyDescent="0.25">
      <c r="A964" s="245"/>
      <c r="B964" s="245"/>
      <c r="C964" s="249"/>
      <c r="D964" s="245"/>
      <c r="E964" s="38" t="s">
        <v>178</v>
      </c>
      <c r="F964" s="37">
        <v>1708737.94</v>
      </c>
      <c r="G964" s="37">
        <f>F964/C950</f>
        <v>126.2</v>
      </c>
      <c r="H964" s="37">
        <f>1708823/C950</f>
        <v>126.21</v>
      </c>
    </row>
    <row r="965" spans="1:8" ht="15.75" customHeight="1" x14ac:dyDescent="0.25">
      <c r="A965" s="245"/>
      <c r="B965" s="245"/>
      <c r="C965" s="249"/>
      <c r="D965" s="245"/>
      <c r="E965" s="38" t="s">
        <v>207</v>
      </c>
      <c r="F965" s="37">
        <v>36566.99</v>
      </c>
      <c r="G965" s="37">
        <f>F965/C950</f>
        <v>2.7</v>
      </c>
      <c r="H965" s="37">
        <f>36569/C950</f>
        <v>2.7</v>
      </c>
    </row>
    <row r="966" spans="1:8" ht="31.5" customHeight="1" x14ac:dyDescent="0.25">
      <c r="A966" s="245"/>
      <c r="B966" s="245"/>
      <c r="C966" s="249"/>
      <c r="D966" s="245" t="s">
        <v>318</v>
      </c>
      <c r="E966" s="38" t="s">
        <v>176</v>
      </c>
      <c r="F966" s="37">
        <v>2500</v>
      </c>
      <c r="G966" s="37">
        <f>F966/C950</f>
        <v>0.18</v>
      </c>
      <c r="H966" s="37">
        <f>2500/C950</f>
        <v>0.18</v>
      </c>
    </row>
    <row r="967" spans="1:8" ht="15.75" customHeight="1" x14ac:dyDescent="0.25">
      <c r="A967" s="245"/>
      <c r="B967" s="245"/>
      <c r="C967" s="249"/>
      <c r="D967" s="245"/>
      <c r="E967" s="38" t="s">
        <v>178</v>
      </c>
      <c r="F967" s="37">
        <v>1708802.84</v>
      </c>
      <c r="G967" s="37">
        <f>F967/C950</f>
        <v>126.21</v>
      </c>
      <c r="H967" s="37">
        <f>1708823/C950</f>
        <v>126.21</v>
      </c>
    </row>
    <row r="968" spans="1:8" ht="15.75" customHeight="1" x14ac:dyDescent="0.25">
      <c r="A968" s="245"/>
      <c r="B968" s="245"/>
      <c r="C968" s="249"/>
      <c r="D968" s="245"/>
      <c r="E968" s="38" t="s">
        <v>207</v>
      </c>
      <c r="F968" s="37">
        <v>36568.379999999997</v>
      </c>
      <c r="G968" s="37">
        <f>F968/C950</f>
        <v>2.7</v>
      </c>
      <c r="H968" s="37">
        <f>36569/C950</f>
        <v>2.7</v>
      </c>
    </row>
    <row r="969" spans="1:8" ht="15.75" x14ac:dyDescent="0.25">
      <c r="A969" s="245">
        <f>A950+1</f>
        <v>105</v>
      </c>
      <c r="B969" s="245" t="s">
        <v>700</v>
      </c>
      <c r="C969" s="249">
        <v>3201.6</v>
      </c>
      <c r="D969" s="245" t="s">
        <v>206</v>
      </c>
      <c r="E969" s="38" t="s">
        <v>216</v>
      </c>
      <c r="F969" s="37">
        <f>F970+F971</f>
        <v>153192.38</v>
      </c>
      <c r="G969" s="37">
        <f>G970+G971</f>
        <v>47.85</v>
      </c>
      <c r="H969" s="37">
        <f>H970+H971</f>
        <v>187</v>
      </c>
    </row>
    <row r="970" spans="1:8" ht="15.75" customHeight="1" x14ac:dyDescent="0.25">
      <c r="A970" s="245">
        <v>75</v>
      </c>
      <c r="B970" s="245"/>
      <c r="C970" s="249"/>
      <c r="D970" s="245"/>
      <c r="E970" s="38" t="s">
        <v>175</v>
      </c>
      <c r="F970" s="37">
        <v>139832.38</v>
      </c>
      <c r="G970" s="37">
        <f>F970/C969</f>
        <v>43.68</v>
      </c>
      <c r="H970" s="37">
        <v>151</v>
      </c>
    </row>
    <row r="971" spans="1:8" ht="31.5" customHeight="1" x14ac:dyDescent="0.25">
      <c r="A971" s="245">
        <v>76</v>
      </c>
      <c r="B971" s="245"/>
      <c r="C971" s="249"/>
      <c r="D971" s="245"/>
      <c r="E971" s="38" t="s">
        <v>176</v>
      </c>
      <c r="F971" s="37">
        <v>13360</v>
      </c>
      <c r="G971" s="37">
        <f>F971/C969</f>
        <v>4.17</v>
      </c>
      <c r="H971" s="37">
        <v>36</v>
      </c>
    </row>
    <row r="972" spans="1:8" ht="15.75" x14ac:dyDescent="0.25">
      <c r="A972" s="245">
        <f>A969+1</f>
        <v>106</v>
      </c>
      <c r="B972" s="245" t="s">
        <v>701</v>
      </c>
      <c r="C972" s="249">
        <v>1631.17</v>
      </c>
      <c r="D972" s="245" t="s">
        <v>206</v>
      </c>
      <c r="E972" s="38" t="s">
        <v>216</v>
      </c>
      <c r="F972" s="37">
        <f>F973+F974+F975+F976</f>
        <v>7910673.2599999998</v>
      </c>
      <c r="G972" s="37">
        <f>G973+G974+G975+G976</f>
        <v>4849.6899999999996</v>
      </c>
      <c r="H972" s="37">
        <f>H973+H974+H975+H976</f>
        <v>4952</v>
      </c>
    </row>
    <row r="973" spans="1:8" ht="15.75" customHeight="1" x14ac:dyDescent="0.25">
      <c r="A973" s="245">
        <v>75</v>
      </c>
      <c r="B973" s="245"/>
      <c r="C973" s="249"/>
      <c r="D973" s="245"/>
      <c r="E973" s="38" t="s">
        <v>175</v>
      </c>
      <c r="F973" s="37">
        <v>100631.3</v>
      </c>
      <c r="G973" s="37">
        <f>F973/C972</f>
        <v>61.69</v>
      </c>
      <c r="H973" s="37">
        <v>164</v>
      </c>
    </row>
    <row r="974" spans="1:8" ht="31.5" customHeight="1" x14ac:dyDescent="0.25">
      <c r="A974" s="245">
        <v>76</v>
      </c>
      <c r="B974" s="245"/>
      <c r="C974" s="249"/>
      <c r="D974" s="245"/>
      <c r="E974" s="38" t="s">
        <v>176</v>
      </c>
      <c r="F974" s="37">
        <f>C972*H974</f>
        <v>97870.2</v>
      </c>
      <c r="G974" s="37">
        <f>F974/C972</f>
        <v>60</v>
      </c>
      <c r="H974" s="37">
        <v>60</v>
      </c>
    </row>
    <row r="975" spans="1:8" ht="15.75" customHeight="1" x14ac:dyDescent="0.25">
      <c r="A975" s="245">
        <v>77</v>
      </c>
      <c r="B975" s="245"/>
      <c r="C975" s="249"/>
      <c r="D975" s="245"/>
      <c r="E975" s="38" t="s">
        <v>177</v>
      </c>
      <c r="F975" s="37">
        <f>H975*C972</f>
        <v>7550685.9299999997</v>
      </c>
      <c r="G975" s="37">
        <f>F975/C972</f>
        <v>4629</v>
      </c>
      <c r="H975" s="37">
        <v>4629</v>
      </c>
    </row>
    <row r="976" spans="1:8" ht="15.75" customHeight="1" x14ac:dyDescent="0.25">
      <c r="A976" s="245">
        <v>78</v>
      </c>
      <c r="B976" s="245"/>
      <c r="C976" s="249"/>
      <c r="D976" s="245"/>
      <c r="E976" s="38" t="s">
        <v>207</v>
      </c>
      <c r="F976" s="37">
        <f>H976*C972</f>
        <v>161485.82999999999</v>
      </c>
      <c r="G976" s="37">
        <f>F976/C972</f>
        <v>99</v>
      </c>
      <c r="H976" s="37">
        <v>99</v>
      </c>
    </row>
    <row r="977" spans="1:8" ht="15.75" customHeight="1" x14ac:dyDescent="0.25">
      <c r="A977" s="245">
        <f>A972+1</f>
        <v>107</v>
      </c>
      <c r="B977" s="245" t="s">
        <v>702</v>
      </c>
      <c r="C977" s="249">
        <v>1319.4</v>
      </c>
      <c r="D977" s="245" t="s">
        <v>206</v>
      </c>
      <c r="E977" s="38" t="s">
        <v>216</v>
      </c>
      <c r="F977" s="37">
        <f>F978+F979+F980+F981</f>
        <v>6516516.5999999996</v>
      </c>
      <c r="G977" s="37">
        <f>G978+G979+G980+G981</f>
        <v>4939</v>
      </c>
      <c r="H977" s="37">
        <f>H978+H979+H980+H981</f>
        <v>4939</v>
      </c>
    </row>
    <row r="978" spans="1:8" ht="15.75" customHeight="1" x14ac:dyDescent="0.25">
      <c r="A978" s="245">
        <v>75</v>
      </c>
      <c r="B978" s="245"/>
      <c r="C978" s="249"/>
      <c r="D978" s="245"/>
      <c r="E978" s="38" t="s">
        <v>175</v>
      </c>
      <c r="F978" s="37">
        <f>C977*H978</f>
        <v>199229.4</v>
      </c>
      <c r="G978" s="37">
        <f>F978/C977</f>
        <v>151</v>
      </c>
      <c r="H978" s="37">
        <v>151</v>
      </c>
    </row>
    <row r="979" spans="1:8" ht="31.5" customHeight="1" x14ac:dyDescent="0.25">
      <c r="A979" s="245">
        <v>76</v>
      </c>
      <c r="B979" s="245"/>
      <c r="C979" s="249"/>
      <c r="D979" s="245"/>
      <c r="E979" s="38" t="s">
        <v>176</v>
      </c>
      <c r="F979" s="37">
        <f>C977*H979</f>
        <v>79164</v>
      </c>
      <c r="G979" s="37">
        <f>F979/C977</f>
        <v>60</v>
      </c>
      <c r="H979" s="37">
        <v>60</v>
      </c>
    </row>
    <row r="980" spans="1:8" ht="15.75" customHeight="1" x14ac:dyDescent="0.25">
      <c r="A980" s="245">
        <v>77</v>
      </c>
      <c r="B980" s="245"/>
      <c r="C980" s="249"/>
      <c r="D980" s="245"/>
      <c r="E980" s="38" t="s">
        <v>177</v>
      </c>
      <c r="F980" s="37">
        <f>H980*C977</f>
        <v>6107502.5999999996</v>
      </c>
      <c r="G980" s="37">
        <f>F980/C977</f>
        <v>4629</v>
      </c>
      <c r="H980" s="37">
        <v>4629</v>
      </c>
    </row>
    <row r="981" spans="1:8" ht="15.75" customHeight="1" x14ac:dyDescent="0.25">
      <c r="A981" s="245">
        <v>78</v>
      </c>
      <c r="B981" s="245"/>
      <c r="C981" s="249"/>
      <c r="D981" s="245"/>
      <c r="E981" s="38" t="s">
        <v>207</v>
      </c>
      <c r="F981" s="37">
        <f>H981*C977</f>
        <v>130620.6</v>
      </c>
      <c r="G981" s="37">
        <f>F981/C977</f>
        <v>99</v>
      </c>
      <c r="H981" s="37">
        <v>99</v>
      </c>
    </row>
    <row r="982" spans="1:8" ht="15.75" customHeight="1" x14ac:dyDescent="0.25">
      <c r="A982" s="245">
        <f>A977+1</f>
        <v>108</v>
      </c>
      <c r="B982" s="245" t="s">
        <v>703</v>
      </c>
      <c r="C982" s="249">
        <v>1864.76</v>
      </c>
      <c r="D982" s="245" t="s">
        <v>206</v>
      </c>
      <c r="E982" s="38" t="s">
        <v>216</v>
      </c>
      <c r="F982" s="37">
        <f>F983+F984+F985+F986</f>
        <v>9210049.6400000006</v>
      </c>
      <c r="G982" s="37">
        <f>G983+G984+G985+G986</f>
        <v>4939</v>
      </c>
      <c r="H982" s="37">
        <f>H983+H984+H985+H986</f>
        <v>4939</v>
      </c>
    </row>
    <row r="983" spans="1:8" ht="15.75" customHeight="1" x14ac:dyDescent="0.25">
      <c r="A983" s="245">
        <v>75</v>
      </c>
      <c r="B983" s="245"/>
      <c r="C983" s="249"/>
      <c r="D983" s="245"/>
      <c r="E983" s="38" t="s">
        <v>175</v>
      </c>
      <c r="F983" s="37">
        <f>C982*H983</f>
        <v>281578.76</v>
      </c>
      <c r="G983" s="37">
        <f>F983/C982</f>
        <v>151</v>
      </c>
      <c r="H983" s="37">
        <v>151</v>
      </c>
    </row>
    <row r="984" spans="1:8" ht="31.5" customHeight="1" x14ac:dyDescent="0.25">
      <c r="A984" s="245">
        <v>76</v>
      </c>
      <c r="B984" s="245"/>
      <c r="C984" s="249"/>
      <c r="D984" s="245"/>
      <c r="E984" s="38" t="s">
        <v>176</v>
      </c>
      <c r="F984" s="37">
        <f>C982*H984</f>
        <v>111885.6</v>
      </c>
      <c r="G984" s="37">
        <f>F984/C982</f>
        <v>60</v>
      </c>
      <c r="H984" s="37">
        <v>60</v>
      </c>
    </row>
    <row r="985" spans="1:8" ht="15.75" customHeight="1" x14ac:dyDescent="0.25">
      <c r="A985" s="245">
        <v>77</v>
      </c>
      <c r="B985" s="245"/>
      <c r="C985" s="249"/>
      <c r="D985" s="245"/>
      <c r="E985" s="38" t="s">
        <v>177</v>
      </c>
      <c r="F985" s="37">
        <f>H985*C982</f>
        <v>8631974.0399999991</v>
      </c>
      <c r="G985" s="37">
        <f>F985/C982</f>
        <v>4629</v>
      </c>
      <c r="H985" s="37">
        <v>4629</v>
      </c>
    </row>
    <row r="986" spans="1:8" ht="15.75" customHeight="1" x14ac:dyDescent="0.25">
      <c r="A986" s="245">
        <v>78</v>
      </c>
      <c r="B986" s="245"/>
      <c r="C986" s="249"/>
      <c r="D986" s="245"/>
      <c r="E986" s="38" t="s">
        <v>207</v>
      </c>
      <c r="F986" s="37">
        <f>H986*C982</f>
        <v>184611.24</v>
      </c>
      <c r="G986" s="37">
        <f>F986/C982</f>
        <v>99</v>
      </c>
      <c r="H986" s="37">
        <v>99</v>
      </c>
    </row>
    <row r="987" spans="1:8" ht="15.75" customHeight="1" x14ac:dyDescent="0.25">
      <c r="A987" s="245">
        <f>A982+1</f>
        <v>109</v>
      </c>
      <c r="B987" s="245" t="s">
        <v>704</v>
      </c>
      <c r="C987" s="249">
        <v>723.7</v>
      </c>
      <c r="D987" s="245" t="s">
        <v>206</v>
      </c>
      <c r="E987" s="38" t="s">
        <v>216</v>
      </c>
      <c r="F987" s="37">
        <f>F988+F989+F990+F991</f>
        <v>3574354.3</v>
      </c>
      <c r="G987" s="37">
        <f>G988+G989+G990+G991</f>
        <v>4939</v>
      </c>
      <c r="H987" s="37">
        <f>H988+H989+H990+H991</f>
        <v>4939</v>
      </c>
    </row>
    <row r="988" spans="1:8" ht="15.75" customHeight="1" x14ac:dyDescent="0.25">
      <c r="A988" s="245">
        <v>75</v>
      </c>
      <c r="B988" s="245"/>
      <c r="C988" s="249"/>
      <c r="D988" s="245"/>
      <c r="E988" s="38" t="s">
        <v>175</v>
      </c>
      <c r="F988" s="37">
        <f>C987*H988</f>
        <v>109278.7</v>
      </c>
      <c r="G988" s="37">
        <f>F988/C987</f>
        <v>151</v>
      </c>
      <c r="H988" s="37">
        <v>151</v>
      </c>
    </row>
    <row r="989" spans="1:8" ht="31.5" customHeight="1" x14ac:dyDescent="0.25">
      <c r="A989" s="245">
        <v>76</v>
      </c>
      <c r="B989" s="245"/>
      <c r="C989" s="249"/>
      <c r="D989" s="245"/>
      <c r="E989" s="38" t="s">
        <v>176</v>
      </c>
      <c r="F989" s="37">
        <f>C987*H989</f>
        <v>43422</v>
      </c>
      <c r="G989" s="37">
        <f>F989/C987</f>
        <v>60</v>
      </c>
      <c r="H989" s="37">
        <v>60</v>
      </c>
    </row>
    <row r="990" spans="1:8" ht="15.75" customHeight="1" x14ac:dyDescent="0.25">
      <c r="A990" s="245">
        <v>77</v>
      </c>
      <c r="B990" s="245"/>
      <c r="C990" s="249"/>
      <c r="D990" s="245"/>
      <c r="E990" s="38" t="s">
        <v>177</v>
      </c>
      <c r="F990" s="37">
        <f>H990*C987</f>
        <v>3350007.3</v>
      </c>
      <c r="G990" s="37">
        <f>F990/C987</f>
        <v>4629</v>
      </c>
      <c r="H990" s="37">
        <v>4629</v>
      </c>
    </row>
    <row r="991" spans="1:8" ht="15.75" customHeight="1" x14ac:dyDescent="0.25">
      <c r="A991" s="245">
        <v>78</v>
      </c>
      <c r="B991" s="245"/>
      <c r="C991" s="249"/>
      <c r="D991" s="245"/>
      <c r="E991" s="38" t="s">
        <v>207</v>
      </c>
      <c r="F991" s="37">
        <f>H991*C987</f>
        <v>71646.3</v>
      </c>
      <c r="G991" s="37">
        <f>F991/C987</f>
        <v>99</v>
      </c>
      <c r="H991" s="37">
        <v>99</v>
      </c>
    </row>
    <row r="992" spans="1:8" ht="15.75" customHeight="1" x14ac:dyDescent="0.25">
      <c r="A992" s="245">
        <f>A987+1</f>
        <v>110</v>
      </c>
      <c r="B992" s="245" t="s">
        <v>283</v>
      </c>
      <c r="C992" s="249">
        <v>10134.200000000001</v>
      </c>
      <c r="D992" s="186"/>
      <c r="E992" s="38" t="s">
        <v>216</v>
      </c>
      <c r="F992" s="37">
        <f>F993+F994+F995+F996+F997+F998+F999+F1000</f>
        <v>6981031.7000000002</v>
      </c>
      <c r="G992" s="37">
        <f>G993+G994+G995+G996+G997+G998+G999+G1000</f>
        <v>688.86</v>
      </c>
      <c r="H992" s="37">
        <f>F992/C992</f>
        <v>688.86</v>
      </c>
    </row>
    <row r="993" spans="1:8" ht="15.75" customHeight="1" x14ac:dyDescent="0.25">
      <c r="A993" s="245">
        <v>847</v>
      </c>
      <c r="B993" s="245"/>
      <c r="C993" s="249"/>
      <c r="D993" s="245" t="s">
        <v>316</v>
      </c>
      <c r="E993" s="38" t="s">
        <v>178</v>
      </c>
      <c r="F993" s="37">
        <v>1708708.44</v>
      </c>
      <c r="G993" s="37">
        <f>F993/C992</f>
        <v>168.61</v>
      </c>
      <c r="H993" s="37">
        <f>1708823/C992</f>
        <v>168.62</v>
      </c>
    </row>
    <row r="994" spans="1:8" ht="15.75" customHeight="1" x14ac:dyDescent="0.25">
      <c r="A994" s="245">
        <v>848</v>
      </c>
      <c r="B994" s="245"/>
      <c r="C994" s="249"/>
      <c r="D994" s="245"/>
      <c r="E994" s="38" t="s">
        <v>207</v>
      </c>
      <c r="F994" s="37">
        <f>F993*0.0214</f>
        <v>36566.36</v>
      </c>
      <c r="G994" s="37">
        <f>F994/C992</f>
        <v>3.61</v>
      </c>
      <c r="H994" s="37">
        <f>36569/C992</f>
        <v>3.61</v>
      </c>
    </row>
    <row r="995" spans="1:8" ht="15.75" customHeight="1" x14ac:dyDescent="0.25">
      <c r="A995" s="245">
        <v>849</v>
      </c>
      <c r="B995" s="245"/>
      <c r="C995" s="249"/>
      <c r="D995" s="245" t="s">
        <v>319</v>
      </c>
      <c r="E995" s="38" t="s">
        <v>178</v>
      </c>
      <c r="F995" s="37">
        <v>1708675.4</v>
      </c>
      <c r="G995" s="37">
        <f>F995/C992</f>
        <v>168.6</v>
      </c>
      <c r="H995" s="37">
        <f>1708823/C992</f>
        <v>168.62</v>
      </c>
    </row>
    <row r="996" spans="1:8" ht="15.75" customHeight="1" x14ac:dyDescent="0.25">
      <c r="A996" s="245">
        <v>850</v>
      </c>
      <c r="B996" s="245"/>
      <c r="C996" s="249"/>
      <c r="D996" s="245"/>
      <c r="E996" s="38" t="s">
        <v>207</v>
      </c>
      <c r="F996" s="37">
        <f>F995*0.0214</f>
        <v>36565.65</v>
      </c>
      <c r="G996" s="37">
        <f>F996/C992</f>
        <v>3.61</v>
      </c>
      <c r="H996" s="37">
        <f>36569/C992</f>
        <v>3.61</v>
      </c>
    </row>
    <row r="997" spans="1:8" ht="15.75" customHeight="1" x14ac:dyDescent="0.25">
      <c r="A997" s="245">
        <v>851</v>
      </c>
      <c r="B997" s="245"/>
      <c r="C997" s="249"/>
      <c r="D997" s="245" t="s">
        <v>320</v>
      </c>
      <c r="E997" s="38" t="s">
        <v>178</v>
      </c>
      <c r="F997" s="37">
        <v>1708708.44</v>
      </c>
      <c r="G997" s="37">
        <f>F997/C992</f>
        <v>168.61</v>
      </c>
      <c r="H997" s="37">
        <f>1708823/C992</f>
        <v>168.62</v>
      </c>
    </row>
    <row r="998" spans="1:8" ht="15.75" customHeight="1" x14ac:dyDescent="0.25">
      <c r="A998" s="245">
        <v>852</v>
      </c>
      <c r="B998" s="245"/>
      <c r="C998" s="249"/>
      <c r="D998" s="245"/>
      <c r="E998" s="38" t="s">
        <v>207</v>
      </c>
      <c r="F998" s="37">
        <f>F997*0.0214</f>
        <v>36566.36</v>
      </c>
      <c r="G998" s="37">
        <f>F998/C992</f>
        <v>3.61</v>
      </c>
      <c r="H998" s="37">
        <f>36569/C992</f>
        <v>3.61</v>
      </c>
    </row>
    <row r="999" spans="1:8" ht="15.75" customHeight="1" x14ac:dyDescent="0.25">
      <c r="A999" s="245">
        <v>853</v>
      </c>
      <c r="B999" s="245"/>
      <c r="C999" s="249"/>
      <c r="D999" s="245" t="s">
        <v>321</v>
      </c>
      <c r="E999" s="38" t="s">
        <v>178</v>
      </c>
      <c r="F999" s="37">
        <v>1708675.4</v>
      </c>
      <c r="G999" s="37">
        <f>F999/C992</f>
        <v>168.6</v>
      </c>
      <c r="H999" s="37">
        <f>1708823/C992</f>
        <v>168.62</v>
      </c>
    </row>
    <row r="1000" spans="1:8" ht="15.75" customHeight="1" x14ac:dyDescent="0.25">
      <c r="A1000" s="245">
        <v>854</v>
      </c>
      <c r="B1000" s="245"/>
      <c r="C1000" s="249"/>
      <c r="D1000" s="245"/>
      <c r="E1000" s="38" t="s">
        <v>207</v>
      </c>
      <c r="F1000" s="37">
        <f>F999*0.0214</f>
        <v>36565.65</v>
      </c>
      <c r="G1000" s="37">
        <f>F1000/C992</f>
        <v>3.61</v>
      </c>
      <c r="H1000" s="37">
        <f>36569/C992</f>
        <v>3.61</v>
      </c>
    </row>
    <row r="1001" spans="1:8" ht="15.75" customHeight="1" x14ac:dyDescent="0.25">
      <c r="A1001" s="245">
        <f>A992+1</f>
        <v>111</v>
      </c>
      <c r="B1001" s="245" t="s">
        <v>284</v>
      </c>
      <c r="C1001" s="249">
        <v>2317</v>
      </c>
      <c r="D1001" s="257" t="s">
        <v>208</v>
      </c>
      <c r="E1001" s="166" t="s">
        <v>216</v>
      </c>
      <c r="F1001" s="167">
        <f>F1002+F1003</f>
        <v>1278809.1399999999</v>
      </c>
      <c r="G1001" s="167">
        <f>G1002+G1003</f>
        <v>551.91999999999996</v>
      </c>
      <c r="H1001" s="167">
        <f>H1002+H1003</f>
        <v>596</v>
      </c>
    </row>
    <row r="1002" spans="1:8" ht="15.75" customHeight="1" x14ac:dyDescent="0.25">
      <c r="A1002" s="245">
        <v>855</v>
      </c>
      <c r="B1002" s="245"/>
      <c r="C1002" s="249"/>
      <c r="D1002" s="257"/>
      <c r="E1002" s="166" t="s">
        <v>177</v>
      </c>
      <c r="F1002" s="167">
        <v>1252016</v>
      </c>
      <c r="G1002" s="167">
        <f>F1002/C1001</f>
        <v>540.36</v>
      </c>
      <c r="H1002" s="167">
        <v>584</v>
      </c>
    </row>
    <row r="1003" spans="1:8" ht="15.75" customHeight="1" x14ac:dyDescent="0.25">
      <c r="A1003" s="245">
        <v>856</v>
      </c>
      <c r="B1003" s="245"/>
      <c r="C1003" s="249"/>
      <c r="D1003" s="257"/>
      <c r="E1003" s="166" t="s">
        <v>207</v>
      </c>
      <c r="F1003" s="37">
        <f>F1002*0.0214</f>
        <v>26793.14</v>
      </c>
      <c r="G1003" s="167">
        <f>F1003/C1001</f>
        <v>11.56</v>
      </c>
      <c r="H1003" s="167">
        <v>12</v>
      </c>
    </row>
    <row r="1004" spans="1:8" ht="15.75" customHeight="1" x14ac:dyDescent="0.25">
      <c r="A1004" s="245">
        <f>A1001+1</f>
        <v>112</v>
      </c>
      <c r="B1004" s="245" t="s">
        <v>705</v>
      </c>
      <c r="C1004" s="249">
        <v>337.6</v>
      </c>
      <c r="D1004" s="245" t="s">
        <v>206</v>
      </c>
      <c r="E1004" s="38" t="s">
        <v>216</v>
      </c>
      <c r="F1004" s="37">
        <f>F1005+F1006+F1007+F1008</f>
        <v>2437896.25</v>
      </c>
      <c r="G1004" s="37">
        <f>G1005+G1006+G1007+G1008</f>
        <v>7221.25</v>
      </c>
      <c r="H1004" s="37">
        <f>H1005+H1006+H1007+H1008</f>
        <v>7320</v>
      </c>
    </row>
    <row r="1005" spans="1:8" ht="15.75" customHeight="1" x14ac:dyDescent="0.25">
      <c r="A1005" s="245">
        <v>75</v>
      </c>
      <c r="B1005" s="245"/>
      <c r="C1005" s="249"/>
      <c r="D1005" s="245"/>
      <c r="E1005" s="38" t="s">
        <v>175</v>
      </c>
      <c r="F1005" s="37">
        <v>44574.65</v>
      </c>
      <c r="G1005" s="37">
        <f>F1005/C1004</f>
        <v>132.03</v>
      </c>
      <c r="H1005" s="37">
        <v>164</v>
      </c>
    </row>
    <row r="1006" spans="1:8" ht="31.5" customHeight="1" x14ac:dyDescent="0.25">
      <c r="A1006" s="245">
        <v>76</v>
      </c>
      <c r="B1006" s="245"/>
      <c r="C1006" s="249"/>
      <c r="D1006" s="245"/>
      <c r="E1006" s="38" t="s">
        <v>176</v>
      </c>
      <c r="F1006" s="37">
        <v>7840</v>
      </c>
      <c r="G1006" s="37">
        <f>F1006/C1004</f>
        <v>23.22</v>
      </c>
      <c r="H1006" s="37">
        <v>90</v>
      </c>
    </row>
    <row r="1007" spans="1:8" ht="15.75" customHeight="1" x14ac:dyDescent="0.25">
      <c r="A1007" s="245">
        <v>77</v>
      </c>
      <c r="B1007" s="245"/>
      <c r="C1007" s="249"/>
      <c r="D1007" s="245"/>
      <c r="E1007" s="38" t="s">
        <v>177</v>
      </c>
      <c r="F1007" s="37">
        <f>H1007*C1004</f>
        <v>2335516.7999999998</v>
      </c>
      <c r="G1007" s="37">
        <f>F1007/C1004</f>
        <v>6918</v>
      </c>
      <c r="H1007" s="37">
        <v>6918</v>
      </c>
    </row>
    <row r="1008" spans="1:8" ht="15.75" customHeight="1" x14ac:dyDescent="0.25">
      <c r="A1008" s="245">
        <v>78</v>
      </c>
      <c r="B1008" s="245"/>
      <c r="C1008" s="249"/>
      <c r="D1008" s="245"/>
      <c r="E1008" s="38" t="s">
        <v>207</v>
      </c>
      <c r="F1008" s="37">
        <f>H1008*C1004</f>
        <v>49964.800000000003</v>
      </c>
      <c r="G1008" s="37">
        <f>F1008/C1004</f>
        <v>148</v>
      </c>
      <c r="H1008" s="37">
        <v>148</v>
      </c>
    </row>
    <row r="1009" spans="1:8" ht="15.75" customHeight="1" x14ac:dyDescent="0.25">
      <c r="A1009" s="245">
        <f>A1004+1</f>
        <v>113</v>
      </c>
      <c r="B1009" s="245" t="s">
        <v>706</v>
      </c>
      <c r="C1009" s="249">
        <v>402.2</v>
      </c>
      <c r="D1009" s="245" t="s">
        <v>206</v>
      </c>
      <c r="E1009" s="38" t="s">
        <v>216</v>
      </c>
      <c r="F1009" s="37">
        <f>F1010+F1011+F1012+F1013</f>
        <v>2902809.23</v>
      </c>
      <c r="G1009" s="37">
        <f>G1010+G1011+G1012+G1013</f>
        <v>7217.32</v>
      </c>
      <c r="H1009" s="37">
        <f>H1010+H1011+H1012+H1013</f>
        <v>7320</v>
      </c>
    </row>
    <row r="1010" spans="1:8" ht="15.75" customHeight="1" x14ac:dyDescent="0.25">
      <c r="A1010" s="245">
        <v>75</v>
      </c>
      <c r="B1010" s="245"/>
      <c r="C1010" s="249"/>
      <c r="D1010" s="245"/>
      <c r="E1010" s="38" t="s">
        <v>175</v>
      </c>
      <c r="F1010" s="37">
        <v>53104.03</v>
      </c>
      <c r="G1010" s="37">
        <f>F1010/C1009</f>
        <v>132.03</v>
      </c>
      <c r="H1010" s="37">
        <v>164</v>
      </c>
    </row>
    <row r="1011" spans="1:8" ht="31.5" customHeight="1" x14ac:dyDescent="0.25">
      <c r="A1011" s="245">
        <v>76</v>
      </c>
      <c r="B1011" s="245"/>
      <c r="C1011" s="249"/>
      <c r="D1011" s="245"/>
      <c r="E1011" s="38" t="s">
        <v>176</v>
      </c>
      <c r="F1011" s="37">
        <v>7760</v>
      </c>
      <c r="G1011" s="37">
        <f>F1011/C1009</f>
        <v>19.29</v>
      </c>
      <c r="H1011" s="37">
        <v>90</v>
      </c>
    </row>
    <row r="1012" spans="1:8" ht="15.75" customHeight="1" x14ac:dyDescent="0.25">
      <c r="A1012" s="245">
        <v>77</v>
      </c>
      <c r="B1012" s="245"/>
      <c r="C1012" s="249"/>
      <c r="D1012" s="245"/>
      <c r="E1012" s="38" t="s">
        <v>177</v>
      </c>
      <c r="F1012" s="37">
        <f>H1012*C1009</f>
        <v>2782419.6</v>
      </c>
      <c r="G1012" s="37">
        <f>F1012/C1009</f>
        <v>6918</v>
      </c>
      <c r="H1012" s="37">
        <v>6918</v>
      </c>
    </row>
    <row r="1013" spans="1:8" ht="15.75" customHeight="1" x14ac:dyDescent="0.25">
      <c r="A1013" s="245">
        <v>78</v>
      </c>
      <c r="B1013" s="245"/>
      <c r="C1013" s="249"/>
      <c r="D1013" s="245"/>
      <c r="E1013" s="38" t="s">
        <v>207</v>
      </c>
      <c r="F1013" s="37">
        <f>H1013*C1009</f>
        <v>59525.599999999999</v>
      </c>
      <c r="G1013" s="37">
        <f>F1013/C1009</f>
        <v>148</v>
      </c>
      <c r="H1013" s="37">
        <v>148</v>
      </c>
    </row>
    <row r="1014" spans="1:8" ht="15.75" customHeight="1" x14ac:dyDescent="0.25">
      <c r="A1014" s="245">
        <f>A1009+1</f>
        <v>114</v>
      </c>
      <c r="B1014" s="245" t="s">
        <v>707</v>
      </c>
      <c r="C1014" s="249">
        <v>403</v>
      </c>
      <c r="D1014" s="245" t="s">
        <v>206</v>
      </c>
      <c r="E1014" s="38" t="s">
        <v>216</v>
      </c>
      <c r="F1014" s="37">
        <f>F1015+F1016+F1017+F1018</f>
        <v>2908407.66</v>
      </c>
      <c r="G1014" s="37">
        <f>G1015+G1016+G1017+G1018</f>
        <v>7216.9</v>
      </c>
      <c r="H1014" s="37">
        <f>H1015+H1016+H1017+H1018</f>
        <v>7320</v>
      </c>
    </row>
    <row r="1015" spans="1:8" ht="15.75" customHeight="1" x14ac:dyDescent="0.25">
      <c r="A1015" s="245">
        <v>75</v>
      </c>
      <c r="B1015" s="245"/>
      <c r="C1015" s="249"/>
      <c r="D1015" s="245"/>
      <c r="E1015" s="38" t="s">
        <v>175</v>
      </c>
      <c r="F1015" s="37">
        <v>53209.66</v>
      </c>
      <c r="G1015" s="37">
        <f>F1015/C1014+0.01</f>
        <v>132.04</v>
      </c>
      <c r="H1015" s="37">
        <v>164</v>
      </c>
    </row>
    <row r="1016" spans="1:8" ht="31.5" customHeight="1" x14ac:dyDescent="0.25">
      <c r="A1016" s="245">
        <v>76</v>
      </c>
      <c r="B1016" s="245"/>
      <c r="C1016" s="249"/>
      <c r="D1016" s="245"/>
      <c r="E1016" s="38" t="s">
        <v>176</v>
      </c>
      <c r="F1016" s="37">
        <v>7600</v>
      </c>
      <c r="G1016" s="37">
        <f>F1016/C1014</f>
        <v>18.86</v>
      </c>
      <c r="H1016" s="37">
        <v>90</v>
      </c>
    </row>
    <row r="1017" spans="1:8" ht="15.75" customHeight="1" x14ac:dyDescent="0.25">
      <c r="A1017" s="245">
        <v>77</v>
      </c>
      <c r="B1017" s="245"/>
      <c r="C1017" s="249"/>
      <c r="D1017" s="245"/>
      <c r="E1017" s="38" t="s">
        <v>177</v>
      </c>
      <c r="F1017" s="37">
        <f>H1017*C1014</f>
        <v>2787954</v>
      </c>
      <c r="G1017" s="37">
        <f>F1017/C1014</f>
        <v>6918</v>
      </c>
      <c r="H1017" s="37">
        <v>6918</v>
      </c>
    </row>
    <row r="1018" spans="1:8" ht="15.75" customHeight="1" x14ac:dyDescent="0.25">
      <c r="A1018" s="245">
        <v>78</v>
      </c>
      <c r="B1018" s="245"/>
      <c r="C1018" s="249"/>
      <c r="D1018" s="245"/>
      <c r="E1018" s="38" t="s">
        <v>207</v>
      </c>
      <c r="F1018" s="37">
        <f>H1018*C1014</f>
        <v>59644</v>
      </c>
      <c r="G1018" s="37">
        <f>F1018/C1014</f>
        <v>148</v>
      </c>
      <c r="H1018" s="37">
        <v>148</v>
      </c>
    </row>
    <row r="1019" spans="1:8" ht="15.75" customHeight="1" x14ac:dyDescent="0.25">
      <c r="A1019" s="245">
        <f>A1014+1</f>
        <v>115</v>
      </c>
      <c r="B1019" s="245" t="s">
        <v>708</v>
      </c>
      <c r="C1019" s="249">
        <v>409.7</v>
      </c>
      <c r="D1019" s="245" t="s">
        <v>206</v>
      </c>
      <c r="E1019" s="38" t="s">
        <v>216</v>
      </c>
      <c r="F1019" s="37">
        <f>F1020+F1021+F1022+F1023</f>
        <v>2956634.49</v>
      </c>
      <c r="G1019" s="37">
        <f>G1020+G1021+G1022+G1023</f>
        <v>7216.59</v>
      </c>
      <c r="H1019" s="37">
        <f>H1020+H1021+H1022+H1023</f>
        <v>7320</v>
      </c>
    </row>
    <row r="1020" spans="1:8" ht="15.75" customHeight="1" x14ac:dyDescent="0.25">
      <c r="A1020" s="245">
        <v>75</v>
      </c>
      <c r="B1020" s="245"/>
      <c r="C1020" s="249"/>
      <c r="D1020" s="245"/>
      <c r="E1020" s="38" t="s">
        <v>175</v>
      </c>
      <c r="F1020" s="37">
        <v>54094.29</v>
      </c>
      <c r="G1020" s="37">
        <f>F1020/C1019+0.01</f>
        <v>132.04</v>
      </c>
      <c r="H1020" s="37">
        <v>164</v>
      </c>
    </row>
    <row r="1021" spans="1:8" ht="31.5" customHeight="1" x14ac:dyDescent="0.25">
      <c r="A1021" s="245">
        <v>76</v>
      </c>
      <c r="B1021" s="245"/>
      <c r="C1021" s="249"/>
      <c r="D1021" s="245"/>
      <c r="E1021" s="38" t="s">
        <v>176</v>
      </c>
      <c r="F1021" s="37">
        <v>7600</v>
      </c>
      <c r="G1021" s="37">
        <f>F1021/C1019</f>
        <v>18.55</v>
      </c>
      <c r="H1021" s="37">
        <v>90</v>
      </c>
    </row>
    <row r="1022" spans="1:8" ht="15.75" customHeight="1" x14ac:dyDescent="0.25">
      <c r="A1022" s="245">
        <v>77</v>
      </c>
      <c r="B1022" s="245"/>
      <c r="C1022" s="249"/>
      <c r="D1022" s="245"/>
      <c r="E1022" s="38" t="s">
        <v>177</v>
      </c>
      <c r="F1022" s="37">
        <f>H1022*C1019</f>
        <v>2834304.6</v>
      </c>
      <c r="G1022" s="37">
        <f>F1022/C1019</f>
        <v>6918</v>
      </c>
      <c r="H1022" s="37">
        <v>6918</v>
      </c>
    </row>
    <row r="1023" spans="1:8" ht="15.75" customHeight="1" x14ac:dyDescent="0.25">
      <c r="A1023" s="245">
        <v>78</v>
      </c>
      <c r="B1023" s="245"/>
      <c r="C1023" s="249"/>
      <c r="D1023" s="245"/>
      <c r="E1023" s="38" t="s">
        <v>207</v>
      </c>
      <c r="F1023" s="37">
        <f>H1023*C1019</f>
        <v>60635.6</v>
      </c>
      <c r="G1023" s="37">
        <f>F1023/C1019</f>
        <v>148</v>
      </c>
      <c r="H1023" s="37">
        <v>148</v>
      </c>
    </row>
    <row r="1024" spans="1:8" ht="15.75" x14ac:dyDescent="0.25">
      <c r="A1024" s="245">
        <f>A1019+1</f>
        <v>116</v>
      </c>
      <c r="B1024" s="245" t="s">
        <v>285</v>
      </c>
      <c r="C1024" s="249">
        <v>3954.05</v>
      </c>
      <c r="D1024" s="245" t="s">
        <v>206</v>
      </c>
      <c r="E1024" s="38" t="s">
        <v>216</v>
      </c>
      <c r="F1024" s="37">
        <f>F1025+F1026</f>
        <v>5659383.2400000002</v>
      </c>
      <c r="G1024" s="37">
        <f>G1025+G1026</f>
        <v>1431.29</v>
      </c>
      <c r="H1024" s="37">
        <f>H1025+H1026</f>
        <v>2831</v>
      </c>
    </row>
    <row r="1025" spans="1:8" ht="15.75" customHeight="1" x14ac:dyDescent="0.25">
      <c r="A1025" s="245">
        <v>857</v>
      </c>
      <c r="B1025" s="245"/>
      <c r="C1025" s="249"/>
      <c r="D1025" s="245"/>
      <c r="E1025" s="38" t="s">
        <v>177</v>
      </c>
      <c r="F1025" s="37">
        <v>5540809.9100000001</v>
      </c>
      <c r="G1025" s="37">
        <f>F1025/C1024</f>
        <v>1401.3</v>
      </c>
      <c r="H1025" s="37">
        <v>2772</v>
      </c>
    </row>
    <row r="1026" spans="1:8" ht="15.75" customHeight="1" x14ac:dyDescent="0.25">
      <c r="A1026" s="245">
        <v>858</v>
      </c>
      <c r="B1026" s="245"/>
      <c r="C1026" s="249"/>
      <c r="D1026" s="245"/>
      <c r="E1026" s="38" t="s">
        <v>207</v>
      </c>
      <c r="F1026" s="37">
        <f>F1025*0.0214</f>
        <v>118573.33</v>
      </c>
      <c r="G1026" s="37">
        <f>F1026/C1024</f>
        <v>29.99</v>
      </c>
      <c r="H1026" s="37">
        <v>59</v>
      </c>
    </row>
    <row r="1027" spans="1:8" ht="15.75" x14ac:dyDescent="0.25">
      <c r="A1027" s="245">
        <f>A1024+1</f>
        <v>117</v>
      </c>
      <c r="B1027" s="245" t="s">
        <v>709</v>
      </c>
      <c r="C1027" s="249">
        <v>3300.95</v>
      </c>
      <c r="D1027" s="245" t="s">
        <v>206</v>
      </c>
      <c r="E1027" s="38" t="s">
        <v>216</v>
      </c>
      <c r="F1027" s="37">
        <f>F1028+F1029+F1030+F1031</f>
        <v>11682799.949999999</v>
      </c>
      <c r="G1027" s="37">
        <f>G1028+G1029+G1030+G1031</f>
        <v>3539.22</v>
      </c>
      <c r="H1027" s="37">
        <f>H1028+H1029+H1030+H1031</f>
        <v>3628</v>
      </c>
    </row>
    <row r="1028" spans="1:8" ht="15.75" customHeight="1" x14ac:dyDescent="0.25">
      <c r="A1028" s="245"/>
      <c r="B1028" s="245"/>
      <c r="C1028" s="249"/>
      <c r="D1028" s="245"/>
      <c r="E1028" s="38" t="s">
        <v>175</v>
      </c>
      <c r="F1028" s="37">
        <v>280303.40000000002</v>
      </c>
      <c r="G1028" s="37">
        <f>F1028/C1027-0.01</f>
        <v>84.91</v>
      </c>
      <c r="H1028" s="37">
        <v>135</v>
      </c>
    </row>
    <row r="1029" spans="1:8" ht="31.5" customHeight="1" x14ac:dyDescent="0.25">
      <c r="A1029" s="245"/>
      <c r="B1029" s="245"/>
      <c r="C1029" s="249"/>
      <c r="D1029" s="245"/>
      <c r="E1029" s="38" t="s">
        <v>176</v>
      </c>
      <c r="F1029" s="37">
        <v>17520</v>
      </c>
      <c r="G1029" s="37">
        <f>F1029/C1027</f>
        <v>5.31</v>
      </c>
      <c r="H1029" s="37">
        <v>44</v>
      </c>
    </row>
    <row r="1030" spans="1:8" ht="31.5" x14ac:dyDescent="0.25">
      <c r="A1030" s="245"/>
      <c r="B1030" s="245"/>
      <c r="C1030" s="249"/>
      <c r="D1030" s="245"/>
      <c r="E1030" s="38" t="s">
        <v>42</v>
      </c>
      <c r="F1030" s="37">
        <f>C1027*H1030</f>
        <v>11147308.15</v>
      </c>
      <c r="G1030" s="37">
        <f>F1030/C1027</f>
        <v>3377</v>
      </c>
      <c r="H1030" s="37">
        <v>3377</v>
      </c>
    </row>
    <row r="1031" spans="1:8" ht="15.75" customHeight="1" x14ac:dyDescent="0.25">
      <c r="A1031" s="245"/>
      <c r="B1031" s="245"/>
      <c r="C1031" s="249"/>
      <c r="D1031" s="245"/>
      <c r="E1031" s="38" t="s">
        <v>207</v>
      </c>
      <c r="F1031" s="37">
        <f>C1027*H1031</f>
        <v>237668.4</v>
      </c>
      <c r="G1031" s="37">
        <f>F1031/C1027</f>
        <v>72</v>
      </c>
      <c r="H1031" s="37">
        <v>72</v>
      </c>
    </row>
    <row r="1032" spans="1:8" ht="15.75" x14ac:dyDescent="0.25">
      <c r="A1032" s="245">
        <f>A1027+1</f>
        <v>118</v>
      </c>
      <c r="B1032" s="245" t="s">
        <v>286</v>
      </c>
      <c r="C1032" s="249">
        <v>3125.59</v>
      </c>
      <c r="D1032" s="245" t="s">
        <v>206</v>
      </c>
      <c r="E1032" s="38" t="s">
        <v>216</v>
      </c>
      <c r="F1032" s="37">
        <f>F1033+F1034</f>
        <v>6302631.5199999996</v>
      </c>
      <c r="G1032" s="37">
        <f>G1033+G1034</f>
        <v>2016.46</v>
      </c>
      <c r="H1032" s="37">
        <f>H1033+H1034</f>
        <v>2831</v>
      </c>
    </row>
    <row r="1033" spans="1:8" ht="15.75" customHeight="1" x14ac:dyDescent="0.25">
      <c r="A1033" s="245">
        <v>859</v>
      </c>
      <c r="B1033" s="245"/>
      <c r="C1033" s="249"/>
      <c r="D1033" s="245"/>
      <c r="E1033" s="38" t="s">
        <v>177</v>
      </c>
      <c r="F1033" s="37">
        <v>6170581.0800000001</v>
      </c>
      <c r="G1033" s="37">
        <f>F1033/C1032</f>
        <v>1974.21</v>
      </c>
      <c r="H1033" s="37">
        <v>2772</v>
      </c>
    </row>
    <row r="1034" spans="1:8" ht="15.75" customHeight="1" x14ac:dyDescent="0.25">
      <c r="A1034" s="245">
        <v>860</v>
      </c>
      <c r="B1034" s="245"/>
      <c r="C1034" s="249"/>
      <c r="D1034" s="245"/>
      <c r="E1034" s="38" t="s">
        <v>207</v>
      </c>
      <c r="F1034" s="37">
        <v>132050.44</v>
      </c>
      <c r="G1034" s="37">
        <f>F1034/C1032</f>
        <v>42.25</v>
      </c>
      <c r="H1034" s="37">
        <v>59</v>
      </c>
    </row>
    <row r="1035" spans="1:8" ht="15.75" customHeight="1" x14ac:dyDescent="0.25">
      <c r="A1035" s="245">
        <f>A1032+1</f>
        <v>119</v>
      </c>
      <c r="B1035" s="245" t="s">
        <v>287</v>
      </c>
      <c r="C1035" s="249">
        <v>2528.3000000000002</v>
      </c>
      <c r="D1035" s="168"/>
      <c r="E1035" s="38" t="s">
        <v>216</v>
      </c>
      <c r="F1035" s="37">
        <f>F1036+F1037+F1038+F1039+F1040+F1041+F1042+F1043+F1044+F1045</f>
        <v>5358741.24</v>
      </c>
      <c r="G1035" s="37">
        <f>G1036+G1037+G1038+G1039+G1040+G1041+G1042+G1043+G1044+G1045</f>
        <v>2119.5</v>
      </c>
      <c r="H1035" s="37">
        <f>H1036+H1037+H1038+H1039+H1040+H1041+H1042+H1043+H1044+H1045</f>
        <v>2292</v>
      </c>
    </row>
    <row r="1036" spans="1:8" ht="15.75" customHeight="1" x14ac:dyDescent="0.25">
      <c r="A1036" s="245"/>
      <c r="B1036" s="245"/>
      <c r="C1036" s="249"/>
      <c r="D1036" s="245" t="s">
        <v>212</v>
      </c>
      <c r="E1036" s="38" t="s">
        <v>177</v>
      </c>
      <c r="F1036" s="37">
        <v>3140196.2</v>
      </c>
      <c r="G1036" s="37">
        <f>F1036/C1035</f>
        <v>1242.02</v>
      </c>
      <c r="H1036" s="37">
        <v>1404</v>
      </c>
    </row>
    <row r="1037" spans="1:8" ht="15.75" customHeight="1" x14ac:dyDescent="0.25">
      <c r="A1037" s="245"/>
      <c r="B1037" s="245"/>
      <c r="C1037" s="249"/>
      <c r="D1037" s="245"/>
      <c r="E1037" s="38" t="s">
        <v>207</v>
      </c>
      <c r="F1037" s="37">
        <f>F1036*0.0214</f>
        <v>67200.2</v>
      </c>
      <c r="G1037" s="37">
        <f>F1037/C1035</f>
        <v>26.58</v>
      </c>
      <c r="H1037" s="37">
        <v>30</v>
      </c>
    </row>
    <row r="1038" spans="1:8" ht="15.75" customHeight="1" x14ac:dyDescent="0.25">
      <c r="A1038" s="245"/>
      <c r="B1038" s="245"/>
      <c r="C1038" s="249"/>
      <c r="D1038" s="245" t="s">
        <v>211</v>
      </c>
      <c r="E1038" s="38" t="s">
        <v>175</v>
      </c>
      <c r="F1038" s="37">
        <v>25000</v>
      </c>
      <c r="G1038" s="37">
        <f>F1038/C1035</f>
        <v>9.89</v>
      </c>
      <c r="H1038" s="37">
        <v>13</v>
      </c>
    </row>
    <row r="1039" spans="1:8" ht="31.5" customHeight="1" x14ac:dyDescent="0.25">
      <c r="A1039" s="245"/>
      <c r="B1039" s="245"/>
      <c r="C1039" s="249"/>
      <c r="D1039" s="245"/>
      <c r="E1039" s="38" t="s">
        <v>176</v>
      </c>
      <c r="F1039" s="37">
        <f>C1035*H1039</f>
        <v>10113.200000000001</v>
      </c>
      <c r="G1039" s="37">
        <f>F1039/C1035</f>
        <v>4</v>
      </c>
      <c r="H1039" s="37">
        <v>4</v>
      </c>
    </row>
    <row r="1040" spans="1:8" ht="15.75" x14ac:dyDescent="0.25">
      <c r="A1040" s="245"/>
      <c r="B1040" s="245"/>
      <c r="C1040" s="249"/>
      <c r="D1040" s="245"/>
      <c r="E1040" s="38" t="s">
        <v>177</v>
      </c>
      <c r="F1040" s="37">
        <f>C1035*H1040</f>
        <v>849508.8</v>
      </c>
      <c r="G1040" s="37">
        <f>F1040/C1035</f>
        <v>336</v>
      </c>
      <c r="H1040" s="37">
        <v>336</v>
      </c>
    </row>
    <row r="1041" spans="1:8" ht="15.75" customHeight="1" x14ac:dyDescent="0.25">
      <c r="A1041" s="245"/>
      <c r="B1041" s="245"/>
      <c r="C1041" s="249"/>
      <c r="D1041" s="245"/>
      <c r="E1041" s="38" t="s">
        <v>207</v>
      </c>
      <c r="F1041" s="37">
        <f>C1035*H1041</f>
        <v>17698.099999999999</v>
      </c>
      <c r="G1041" s="37">
        <f>F1041/C1035</f>
        <v>7</v>
      </c>
      <c r="H1041" s="37">
        <v>7</v>
      </c>
    </row>
    <row r="1042" spans="1:8" ht="15.75" customHeight="1" x14ac:dyDescent="0.25">
      <c r="A1042" s="245"/>
      <c r="B1042" s="245"/>
      <c r="C1042" s="249"/>
      <c r="D1042" s="245" t="s">
        <v>210</v>
      </c>
      <c r="E1042" s="38" t="s">
        <v>175</v>
      </c>
      <c r="F1042" s="37">
        <v>37969.040000000001</v>
      </c>
      <c r="G1042" s="37">
        <f>F1042/C1035-0.01</f>
        <v>15.01</v>
      </c>
      <c r="H1042" s="37">
        <v>19</v>
      </c>
    </row>
    <row r="1043" spans="1:8" ht="31.5" customHeight="1" x14ac:dyDescent="0.25">
      <c r="A1043" s="245"/>
      <c r="B1043" s="245"/>
      <c r="C1043" s="249"/>
      <c r="D1043" s="245"/>
      <c r="E1043" s="38" t="s">
        <v>176</v>
      </c>
      <c r="F1043" s="37">
        <f>C1035*H1043</f>
        <v>15169.8</v>
      </c>
      <c r="G1043" s="37">
        <f>F1043/C1035</f>
        <v>6</v>
      </c>
      <c r="H1043" s="37">
        <v>6</v>
      </c>
    </row>
    <row r="1044" spans="1:8" ht="15.75" x14ac:dyDescent="0.25">
      <c r="A1044" s="245"/>
      <c r="B1044" s="245"/>
      <c r="C1044" s="249"/>
      <c r="D1044" s="245"/>
      <c r="E1044" s="38" t="s">
        <v>177</v>
      </c>
      <c r="F1044" s="37">
        <f>C1035*H1044</f>
        <v>1170602.8999999999</v>
      </c>
      <c r="G1044" s="37">
        <f>F1044/C1035</f>
        <v>463</v>
      </c>
      <c r="H1044" s="37">
        <v>463</v>
      </c>
    </row>
    <row r="1045" spans="1:8" ht="15.75" customHeight="1" x14ac:dyDescent="0.25">
      <c r="A1045" s="245"/>
      <c r="B1045" s="245"/>
      <c r="C1045" s="249"/>
      <c r="D1045" s="245"/>
      <c r="E1045" s="38" t="s">
        <v>207</v>
      </c>
      <c r="F1045" s="37">
        <f>C1035*H1045</f>
        <v>25283</v>
      </c>
      <c r="G1045" s="37">
        <f>F1045/C1035</f>
        <v>10</v>
      </c>
      <c r="H1045" s="37">
        <v>10</v>
      </c>
    </row>
    <row r="1046" spans="1:8" ht="15.75" x14ac:dyDescent="0.25">
      <c r="A1046" s="245">
        <f>A1035+1</f>
        <v>120</v>
      </c>
      <c r="B1046" s="245" t="s">
        <v>288</v>
      </c>
      <c r="C1046" s="249">
        <v>4533.7</v>
      </c>
      <c r="D1046" s="245" t="s">
        <v>214</v>
      </c>
      <c r="E1046" s="38" t="s">
        <v>216</v>
      </c>
      <c r="F1046" s="37">
        <f>F1047+F1048</f>
        <v>4728649.0999999996</v>
      </c>
      <c r="G1046" s="37">
        <f>G1047+G1048</f>
        <v>1043</v>
      </c>
      <c r="H1046" s="37">
        <f>H1047+H1048</f>
        <v>1043</v>
      </c>
    </row>
    <row r="1047" spans="1:8" ht="15.75" customHeight="1" x14ac:dyDescent="0.25">
      <c r="A1047" s="245">
        <v>863</v>
      </c>
      <c r="B1047" s="245"/>
      <c r="C1047" s="249"/>
      <c r="D1047" s="245"/>
      <c r="E1047" s="38" t="s">
        <v>177</v>
      </c>
      <c r="F1047" s="37">
        <f>C1046*H1047</f>
        <v>4628907.7</v>
      </c>
      <c r="G1047" s="37">
        <f>F1047/C1046</f>
        <v>1021</v>
      </c>
      <c r="H1047" s="37">
        <v>1021</v>
      </c>
    </row>
    <row r="1048" spans="1:8" ht="15.75" customHeight="1" x14ac:dyDescent="0.25">
      <c r="A1048" s="245">
        <v>864</v>
      </c>
      <c r="B1048" s="245"/>
      <c r="C1048" s="249"/>
      <c r="D1048" s="245"/>
      <c r="E1048" s="38" t="s">
        <v>207</v>
      </c>
      <c r="F1048" s="37">
        <f>C1046*H1048</f>
        <v>99741.4</v>
      </c>
      <c r="G1048" s="37">
        <f>F1048/C1046</f>
        <v>22</v>
      </c>
      <c r="H1048" s="37">
        <v>22</v>
      </c>
    </row>
    <row r="1049" spans="1:8" ht="15.75" x14ac:dyDescent="0.25">
      <c r="A1049" s="245">
        <f>A1046+1</f>
        <v>121</v>
      </c>
      <c r="B1049" s="245" t="s">
        <v>289</v>
      </c>
      <c r="C1049" s="249">
        <v>6625.8</v>
      </c>
      <c r="D1049" s="186"/>
      <c r="E1049" s="38" t="s">
        <v>216</v>
      </c>
      <c r="F1049" s="37">
        <f>F1050+F1051+F1052+F1053+F1054+F1055</f>
        <v>5235856.9400000004</v>
      </c>
      <c r="G1049" s="37">
        <f>G1050+G1051+G1052+G1053+G1054+G1055</f>
        <v>790.22</v>
      </c>
      <c r="H1049" s="37">
        <f>H1050+H1051+H1052+H1053+H1054+H1055</f>
        <v>790.26</v>
      </c>
    </row>
    <row r="1050" spans="1:8" ht="15.75" customHeight="1" x14ac:dyDescent="0.25">
      <c r="A1050" s="245">
        <v>876</v>
      </c>
      <c r="B1050" s="245"/>
      <c r="C1050" s="249"/>
      <c r="D1050" s="245" t="s">
        <v>316</v>
      </c>
      <c r="E1050" s="38" t="s">
        <v>178</v>
      </c>
      <c r="F1050" s="37">
        <v>1708683.66</v>
      </c>
      <c r="G1050" s="37">
        <f>F1050/C1049</f>
        <v>257.88</v>
      </c>
      <c r="H1050" s="37">
        <f>1708823/C1049</f>
        <v>257.89999999999998</v>
      </c>
    </row>
    <row r="1051" spans="1:8" ht="15.75" customHeight="1" x14ac:dyDescent="0.25">
      <c r="A1051" s="245">
        <v>877</v>
      </c>
      <c r="B1051" s="245"/>
      <c r="C1051" s="249"/>
      <c r="D1051" s="245"/>
      <c r="E1051" s="38" t="s">
        <v>207</v>
      </c>
      <c r="F1051" s="37">
        <f>F1050*0.0214</f>
        <v>36565.83</v>
      </c>
      <c r="G1051" s="37">
        <f>F1051/C1049</f>
        <v>5.52</v>
      </c>
      <c r="H1051" s="37">
        <f>36569/C1049</f>
        <v>5.52</v>
      </c>
    </row>
    <row r="1052" spans="1:8" ht="15.75" customHeight="1" x14ac:dyDescent="0.25">
      <c r="A1052" s="245">
        <v>878</v>
      </c>
      <c r="B1052" s="245"/>
      <c r="C1052" s="249"/>
      <c r="D1052" s="245" t="s">
        <v>319</v>
      </c>
      <c r="E1052" s="38" t="s">
        <v>178</v>
      </c>
      <c r="F1052" s="37">
        <v>1708789.86</v>
      </c>
      <c r="G1052" s="37">
        <f>F1052/C1049</f>
        <v>257.89999999999998</v>
      </c>
      <c r="H1052" s="37">
        <f>1708823/C1049</f>
        <v>257.89999999999998</v>
      </c>
    </row>
    <row r="1053" spans="1:8" ht="15.75" customHeight="1" x14ac:dyDescent="0.25">
      <c r="A1053" s="245">
        <v>879</v>
      </c>
      <c r="B1053" s="245"/>
      <c r="C1053" s="249"/>
      <c r="D1053" s="245"/>
      <c r="E1053" s="38" t="s">
        <v>207</v>
      </c>
      <c r="F1053" s="37">
        <f>F1052*0.0214</f>
        <v>36568.1</v>
      </c>
      <c r="G1053" s="37">
        <f>F1053/C1049</f>
        <v>5.52</v>
      </c>
      <c r="H1053" s="37">
        <f>36569/C1049</f>
        <v>5.52</v>
      </c>
    </row>
    <row r="1054" spans="1:8" ht="15.75" customHeight="1" x14ac:dyDescent="0.25">
      <c r="A1054" s="245">
        <v>880</v>
      </c>
      <c r="B1054" s="245"/>
      <c r="C1054" s="249"/>
      <c r="D1054" s="245" t="s">
        <v>320</v>
      </c>
      <c r="E1054" s="38" t="s">
        <v>178</v>
      </c>
      <c r="F1054" s="37">
        <f>1708683.66</f>
        <v>1708683.66</v>
      </c>
      <c r="G1054" s="37">
        <f>F1054/C1049</f>
        <v>257.88</v>
      </c>
      <c r="H1054" s="37">
        <f>1708823/C1049</f>
        <v>257.89999999999998</v>
      </c>
    </row>
    <row r="1055" spans="1:8" ht="15.75" customHeight="1" x14ac:dyDescent="0.25">
      <c r="A1055" s="245">
        <v>881</v>
      </c>
      <c r="B1055" s="245"/>
      <c r="C1055" s="249"/>
      <c r="D1055" s="245"/>
      <c r="E1055" s="38" t="s">
        <v>207</v>
      </c>
      <c r="F1055" s="37">
        <f>F1054*0.0214</f>
        <v>36565.83</v>
      </c>
      <c r="G1055" s="37">
        <f>F1055/C1049</f>
        <v>5.52</v>
      </c>
      <c r="H1055" s="37">
        <f>36569/C1049</f>
        <v>5.52</v>
      </c>
    </row>
    <row r="1056" spans="1:8" ht="15.75" x14ac:dyDescent="0.25">
      <c r="A1056" s="245">
        <f>A1049+1</f>
        <v>122</v>
      </c>
      <c r="B1056" s="245" t="s">
        <v>290</v>
      </c>
      <c r="C1056" s="249">
        <v>11324.3</v>
      </c>
      <c r="D1056" s="186"/>
      <c r="E1056" s="38" t="s">
        <v>216</v>
      </c>
      <c r="F1056" s="37">
        <f>F1057+F1058+F1059+F1060+F1061+F1062</f>
        <v>15831700.02</v>
      </c>
      <c r="G1056" s="37">
        <f>G1057+G1058+G1059+G1060+G1061+G1062</f>
        <v>1398.03</v>
      </c>
      <c r="H1056" s="37">
        <f>H1057+H1058+H1059+H1060+H1061+H1062</f>
        <v>2250</v>
      </c>
    </row>
    <row r="1057" spans="1:8" ht="15.75" customHeight="1" x14ac:dyDescent="0.25">
      <c r="A1057" s="245">
        <v>882</v>
      </c>
      <c r="B1057" s="245"/>
      <c r="C1057" s="249"/>
      <c r="D1057" s="245" t="s">
        <v>212</v>
      </c>
      <c r="E1057" s="38" t="s">
        <v>177</v>
      </c>
      <c r="F1057" s="37">
        <v>12229747.949999999</v>
      </c>
      <c r="G1057" s="37">
        <f>F1057/C1056</f>
        <v>1079.96</v>
      </c>
      <c r="H1057" s="37">
        <v>1404</v>
      </c>
    </row>
    <row r="1058" spans="1:8" ht="15.75" customHeight="1" x14ac:dyDescent="0.25">
      <c r="A1058" s="245">
        <v>883</v>
      </c>
      <c r="B1058" s="245"/>
      <c r="C1058" s="249"/>
      <c r="D1058" s="245"/>
      <c r="E1058" s="38" t="s">
        <v>207</v>
      </c>
      <c r="F1058" s="37">
        <f>F1057*0.0214</f>
        <v>261716.61</v>
      </c>
      <c r="G1058" s="37">
        <f>F1058/C1056</f>
        <v>23.11</v>
      </c>
      <c r="H1058" s="37">
        <v>30</v>
      </c>
    </row>
    <row r="1059" spans="1:8" ht="15.75" customHeight="1" x14ac:dyDescent="0.25">
      <c r="A1059" s="245">
        <v>884</v>
      </c>
      <c r="B1059" s="245"/>
      <c r="C1059" s="249"/>
      <c r="D1059" s="245" t="s">
        <v>210</v>
      </c>
      <c r="E1059" s="38" t="s">
        <v>177</v>
      </c>
      <c r="F1059" s="37">
        <v>1635126.03</v>
      </c>
      <c r="G1059" s="37">
        <f>F1059/C1056</f>
        <v>144.38999999999999</v>
      </c>
      <c r="H1059" s="37">
        <v>463</v>
      </c>
    </row>
    <row r="1060" spans="1:8" ht="15.75" customHeight="1" x14ac:dyDescent="0.25">
      <c r="A1060" s="245">
        <v>885</v>
      </c>
      <c r="B1060" s="245"/>
      <c r="C1060" s="249"/>
      <c r="D1060" s="245"/>
      <c r="E1060" s="38" t="s">
        <v>207</v>
      </c>
      <c r="F1060" s="37">
        <f>F1059*0.0214</f>
        <v>34991.699999999997</v>
      </c>
      <c r="G1060" s="37">
        <f>F1060/C1056</f>
        <v>3.09</v>
      </c>
      <c r="H1060" s="37">
        <v>10</v>
      </c>
    </row>
    <row r="1061" spans="1:8" ht="15.75" customHeight="1" x14ac:dyDescent="0.25">
      <c r="A1061" s="245">
        <v>886</v>
      </c>
      <c r="B1061" s="245"/>
      <c r="C1061" s="249"/>
      <c r="D1061" s="245" t="s">
        <v>211</v>
      </c>
      <c r="E1061" s="38" t="s">
        <v>177</v>
      </c>
      <c r="F1061" s="37">
        <v>1635126.03</v>
      </c>
      <c r="G1061" s="37">
        <f>F1061/C1056</f>
        <v>144.38999999999999</v>
      </c>
      <c r="H1061" s="37">
        <v>336</v>
      </c>
    </row>
    <row r="1062" spans="1:8" ht="15.75" customHeight="1" x14ac:dyDescent="0.25">
      <c r="A1062" s="245">
        <v>887</v>
      </c>
      <c r="B1062" s="245"/>
      <c r="C1062" s="249"/>
      <c r="D1062" s="245"/>
      <c r="E1062" s="38" t="s">
        <v>207</v>
      </c>
      <c r="F1062" s="37">
        <f>F1061*0.0214</f>
        <v>34991.699999999997</v>
      </c>
      <c r="G1062" s="37">
        <f>F1062/C1056</f>
        <v>3.09</v>
      </c>
      <c r="H1062" s="37">
        <v>7</v>
      </c>
    </row>
    <row r="1063" spans="1:8" ht="15.75" x14ac:dyDescent="0.25">
      <c r="A1063" s="245">
        <f>A1056+1</f>
        <v>123</v>
      </c>
      <c r="B1063" s="245" t="s">
        <v>291</v>
      </c>
      <c r="C1063" s="249">
        <v>651</v>
      </c>
      <c r="D1063" s="245" t="s">
        <v>206</v>
      </c>
      <c r="E1063" s="38" t="s">
        <v>216</v>
      </c>
      <c r="F1063" s="37">
        <f>F1064+F1065</f>
        <v>3703522.38</v>
      </c>
      <c r="G1063" s="37">
        <f>G1064+G1065</f>
        <v>5688.97</v>
      </c>
      <c r="H1063" s="37">
        <f>H1064+H1065</f>
        <v>7066</v>
      </c>
    </row>
    <row r="1064" spans="1:8" ht="15.75" customHeight="1" x14ac:dyDescent="0.25">
      <c r="A1064" s="245">
        <v>888</v>
      </c>
      <c r="B1064" s="245"/>
      <c r="C1064" s="249"/>
      <c r="D1064" s="245"/>
      <c r="E1064" s="38" t="s">
        <v>177</v>
      </c>
      <c r="F1064" s="37">
        <v>3625927.53</v>
      </c>
      <c r="G1064" s="37">
        <f>F1064/C1063</f>
        <v>5569.78</v>
      </c>
      <c r="H1064" s="37">
        <v>6918</v>
      </c>
    </row>
    <row r="1065" spans="1:8" ht="15.75" customHeight="1" x14ac:dyDescent="0.25">
      <c r="A1065" s="245">
        <v>889</v>
      </c>
      <c r="B1065" s="245"/>
      <c r="C1065" s="249"/>
      <c r="D1065" s="245"/>
      <c r="E1065" s="38" t="s">
        <v>207</v>
      </c>
      <c r="F1065" s="37">
        <f>F1064*0.0214</f>
        <v>77594.850000000006</v>
      </c>
      <c r="G1065" s="37">
        <f>F1065/C1063</f>
        <v>119.19</v>
      </c>
      <c r="H1065" s="37">
        <v>148</v>
      </c>
    </row>
    <row r="1066" spans="1:8" ht="15.75" x14ac:dyDescent="0.25">
      <c r="A1066" s="245">
        <f>A1063+1</f>
        <v>124</v>
      </c>
      <c r="B1066" s="245" t="s">
        <v>292</v>
      </c>
      <c r="C1066" s="249">
        <v>655.1</v>
      </c>
      <c r="D1066" s="245" t="s">
        <v>206</v>
      </c>
      <c r="E1066" s="38" t="s">
        <v>216</v>
      </c>
      <c r="F1066" s="37">
        <f>F1067+F1068</f>
        <v>3611023.89</v>
      </c>
      <c r="G1066" s="37">
        <f>G1067+G1068</f>
        <v>5512.17</v>
      </c>
      <c r="H1066" s="37">
        <f>H1067+H1068</f>
        <v>7066</v>
      </c>
    </row>
    <row r="1067" spans="1:8" ht="15.75" customHeight="1" x14ac:dyDescent="0.25">
      <c r="A1067" s="245">
        <v>890</v>
      </c>
      <c r="B1067" s="245"/>
      <c r="C1067" s="249"/>
      <c r="D1067" s="245"/>
      <c r="E1067" s="38" t="s">
        <v>177</v>
      </c>
      <c r="F1067" s="37">
        <v>3535367.04</v>
      </c>
      <c r="G1067" s="37">
        <f>F1067/C1066</f>
        <v>5396.68</v>
      </c>
      <c r="H1067" s="37">
        <v>6918</v>
      </c>
    </row>
    <row r="1068" spans="1:8" ht="15.75" customHeight="1" x14ac:dyDescent="0.25">
      <c r="A1068" s="245">
        <v>891</v>
      </c>
      <c r="B1068" s="245"/>
      <c r="C1068" s="249"/>
      <c r="D1068" s="245"/>
      <c r="E1068" s="38" t="s">
        <v>207</v>
      </c>
      <c r="F1068" s="37">
        <f>F1067*0.0214</f>
        <v>75656.850000000006</v>
      </c>
      <c r="G1068" s="37">
        <f>F1068/C1066</f>
        <v>115.49</v>
      </c>
      <c r="H1068" s="37">
        <v>148</v>
      </c>
    </row>
    <row r="1069" spans="1:8" ht="15.75" customHeight="1" x14ac:dyDescent="0.25">
      <c r="A1069" s="245">
        <f>A1066+1</f>
        <v>125</v>
      </c>
      <c r="B1069" s="245" t="s">
        <v>710</v>
      </c>
      <c r="C1069" s="249">
        <v>1819.1</v>
      </c>
      <c r="D1069" s="245" t="s">
        <v>337</v>
      </c>
      <c r="E1069" s="38" t="s">
        <v>216</v>
      </c>
      <c r="F1069" s="37">
        <f>F1070+F1071</f>
        <v>9095.5</v>
      </c>
      <c r="G1069" s="37">
        <f>G1070+G1071</f>
        <v>5</v>
      </c>
      <c r="H1069" s="37">
        <f>H1070+H1071</f>
        <v>5</v>
      </c>
    </row>
    <row r="1070" spans="1:8" ht="15.75" customHeight="1" x14ac:dyDescent="0.25">
      <c r="A1070" s="245"/>
      <c r="B1070" s="245"/>
      <c r="C1070" s="249"/>
      <c r="D1070" s="245"/>
      <c r="E1070" s="38" t="s">
        <v>175</v>
      </c>
      <c r="F1070" s="37">
        <f>H1070*C1069</f>
        <v>7276.4</v>
      </c>
      <c r="G1070" s="37">
        <f>F1070/C1069</f>
        <v>4</v>
      </c>
      <c r="H1070" s="37">
        <v>4</v>
      </c>
    </row>
    <row r="1071" spans="1:8" ht="31.5" customHeight="1" x14ac:dyDescent="0.25">
      <c r="A1071" s="245"/>
      <c r="B1071" s="245"/>
      <c r="C1071" s="249"/>
      <c r="D1071" s="245"/>
      <c r="E1071" s="38" t="s">
        <v>176</v>
      </c>
      <c r="F1071" s="37">
        <f>H1071*C1069</f>
        <v>1819.1</v>
      </c>
      <c r="G1071" s="37">
        <f>F1071/C1069</f>
        <v>1</v>
      </c>
      <c r="H1071" s="37">
        <v>1</v>
      </c>
    </row>
    <row r="1072" spans="1:8" ht="15.75" x14ac:dyDescent="0.25">
      <c r="A1072" s="245">
        <f>A1069+1</f>
        <v>126</v>
      </c>
      <c r="B1072" s="245" t="s">
        <v>293</v>
      </c>
      <c r="C1072" s="249">
        <v>929.7</v>
      </c>
      <c r="D1072" s="186"/>
      <c r="E1072" s="38" t="s">
        <v>216</v>
      </c>
      <c r="F1072" s="37">
        <f>F1073+F1074+F1075+F1076+F1077+F1078+F1079+F1080</f>
        <v>1384860.37</v>
      </c>
      <c r="G1072" s="37">
        <f>G1073+G1074+G1075+G1076+G1077+G1078+G1079+G1080</f>
        <v>1489.58</v>
      </c>
      <c r="H1072" s="37">
        <f>H1073+H1074+H1075+H1076+H1077+H1078+H1079+H1080</f>
        <v>2274</v>
      </c>
    </row>
    <row r="1073" spans="1:8" ht="15.75" customHeight="1" x14ac:dyDescent="0.25">
      <c r="A1073" s="245">
        <v>896</v>
      </c>
      <c r="B1073" s="245"/>
      <c r="C1073" s="249"/>
      <c r="D1073" s="245" t="s">
        <v>208</v>
      </c>
      <c r="E1073" s="38" t="s">
        <v>177</v>
      </c>
      <c r="F1073" s="37">
        <v>236086.27</v>
      </c>
      <c r="G1073" s="37">
        <f>F1073/C1072</f>
        <v>253.94</v>
      </c>
      <c r="H1073" s="37">
        <v>584</v>
      </c>
    </row>
    <row r="1074" spans="1:8" ht="15.75" customHeight="1" x14ac:dyDescent="0.25">
      <c r="A1074" s="245">
        <v>897</v>
      </c>
      <c r="B1074" s="245"/>
      <c r="C1074" s="249"/>
      <c r="D1074" s="245"/>
      <c r="E1074" s="38" t="s">
        <v>207</v>
      </c>
      <c r="F1074" s="37">
        <f>F1073*0.0214</f>
        <v>5052.25</v>
      </c>
      <c r="G1074" s="37">
        <f>F1074/C1072</f>
        <v>5.43</v>
      </c>
      <c r="H1074" s="37">
        <v>12</v>
      </c>
    </row>
    <row r="1075" spans="1:8" ht="15.75" customHeight="1" x14ac:dyDescent="0.25">
      <c r="A1075" s="245">
        <v>898</v>
      </c>
      <c r="B1075" s="245"/>
      <c r="C1075" s="249"/>
      <c r="D1075" s="245" t="s">
        <v>210</v>
      </c>
      <c r="E1075" s="38" t="s">
        <v>177</v>
      </c>
      <c r="F1075" s="37">
        <v>117969</v>
      </c>
      <c r="G1075" s="37">
        <f>F1075/C1072</f>
        <v>126.89</v>
      </c>
      <c r="H1075" s="37">
        <v>463</v>
      </c>
    </row>
    <row r="1076" spans="1:8" ht="15.75" customHeight="1" x14ac:dyDescent="0.25">
      <c r="A1076" s="245">
        <v>899</v>
      </c>
      <c r="B1076" s="245"/>
      <c r="C1076" s="249"/>
      <c r="D1076" s="245"/>
      <c r="E1076" s="38" t="s">
        <v>207</v>
      </c>
      <c r="F1076" s="37">
        <f>F1075*0.0214</f>
        <v>2524.54</v>
      </c>
      <c r="G1076" s="37">
        <f>F1076/C1072</f>
        <v>2.72</v>
      </c>
      <c r="H1076" s="37">
        <v>10</v>
      </c>
    </row>
    <row r="1077" spans="1:8" ht="15.75" customHeight="1" x14ac:dyDescent="0.25">
      <c r="A1077" s="245">
        <v>900</v>
      </c>
      <c r="B1077" s="245"/>
      <c r="C1077" s="249"/>
      <c r="D1077" s="245" t="s">
        <v>211</v>
      </c>
      <c r="E1077" s="38" t="s">
        <v>177</v>
      </c>
      <c r="F1077" s="37">
        <v>303142</v>
      </c>
      <c r="G1077" s="37">
        <f>F1077/C1072+0.01</f>
        <v>326.07</v>
      </c>
      <c r="H1077" s="37">
        <v>336</v>
      </c>
    </row>
    <row r="1078" spans="1:8" ht="15.75" customHeight="1" x14ac:dyDescent="0.25">
      <c r="A1078" s="245">
        <v>901</v>
      </c>
      <c r="B1078" s="245"/>
      <c r="C1078" s="249"/>
      <c r="D1078" s="245"/>
      <c r="E1078" s="38" t="s">
        <v>207</v>
      </c>
      <c r="F1078" s="37">
        <f>F1077*0.0214</f>
        <v>6487.24</v>
      </c>
      <c r="G1078" s="37">
        <f>F1078/C1072</f>
        <v>6.98</v>
      </c>
      <c r="H1078" s="37">
        <v>7</v>
      </c>
    </row>
    <row r="1079" spans="1:8" ht="55.5" customHeight="1" x14ac:dyDescent="0.25">
      <c r="A1079" s="245">
        <v>902</v>
      </c>
      <c r="B1079" s="245"/>
      <c r="C1079" s="249"/>
      <c r="D1079" s="245" t="s">
        <v>513</v>
      </c>
      <c r="E1079" s="38" t="s">
        <v>334</v>
      </c>
      <c r="F1079" s="37">
        <v>698648</v>
      </c>
      <c r="G1079" s="37">
        <f>F1079/C1072-0.01</f>
        <v>751.47</v>
      </c>
      <c r="H1079" s="37">
        <f>422*2</f>
        <v>844</v>
      </c>
    </row>
    <row r="1080" spans="1:8" ht="55.5" customHeight="1" x14ac:dyDescent="0.25">
      <c r="A1080" s="245">
        <v>903</v>
      </c>
      <c r="B1080" s="245"/>
      <c r="C1080" s="249"/>
      <c r="D1080" s="245"/>
      <c r="E1080" s="38" t="s">
        <v>207</v>
      </c>
      <c r="F1080" s="37">
        <f>F1079*0.0214</f>
        <v>14951.07</v>
      </c>
      <c r="G1080" s="37">
        <f>F1080/C1072</f>
        <v>16.079999999999998</v>
      </c>
      <c r="H1080" s="37">
        <f>9*2</f>
        <v>18</v>
      </c>
    </row>
    <row r="1081" spans="1:8" ht="15.75" customHeight="1" x14ac:dyDescent="0.25">
      <c r="A1081" s="245">
        <f>A1072+1</f>
        <v>127</v>
      </c>
      <c r="B1081" s="245" t="s">
        <v>294</v>
      </c>
      <c r="C1081" s="249">
        <v>4116.55</v>
      </c>
      <c r="D1081" s="245" t="s">
        <v>208</v>
      </c>
      <c r="E1081" s="38" t="s">
        <v>216</v>
      </c>
      <c r="F1081" s="37">
        <f>F1082+F1083</f>
        <v>1144124.27</v>
      </c>
      <c r="G1081" s="37">
        <f>G1082+G1083</f>
        <v>277.93</v>
      </c>
      <c r="H1081" s="37">
        <f>H1082+H1083</f>
        <v>596</v>
      </c>
    </row>
    <row r="1082" spans="1:8" ht="15.75" customHeight="1" x14ac:dyDescent="0.25">
      <c r="A1082" s="245">
        <v>904</v>
      </c>
      <c r="B1082" s="245"/>
      <c r="C1082" s="249"/>
      <c r="D1082" s="245"/>
      <c r="E1082" s="38" t="s">
        <v>177</v>
      </c>
      <c r="F1082" s="37">
        <v>1120153</v>
      </c>
      <c r="G1082" s="37">
        <f>F1082/C1081</f>
        <v>272.11</v>
      </c>
      <c r="H1082" s="37">
        <v>584</v>
      </c>
    </row>
    <row r="1083" spans="1:8" ht="15.75" customHeight="1" x14ac:dyDescent="0.25">
      <c r="A1083" s="245">
        <v>905</v>
      </c>
      <c r="B1083" s="245"/>
      <c r="C1083" s="249"/>
      <c r="D1083" s="245"/>
      <c r="E1083" s="38" t="s">
        <v>207</v>
      </c>
      <c r="F1083" s="37">
        <f>F1082*0.0214</f>
        <v>23971.27</v>
      </c>
      <c r="G1083" s="37">
        <f>F1083/C1081</f>
        <v>5.82</v>
      </c>
      <c r="H1083" s="37">
        <v>12</v>
      </c>
    </row>
    <row r="1084" spans="1:8" ht="15.75" customHeight="1" x14ac:dyDescent="0.25">
      <c r="A1084" s="245">
        <f>A1081+1</f>
        <v>128</v>
      </c>
      <c r="B1084" s="245" t="s">
        <v>711</v>
      </c>
      <c r="C1084" s="249">
        <v>1314</v>
      </c>
      <c r="D1084" s="245" t="s">
        <v>208</v>
      </c>
      <c r="E1084" s="38" t="s">
        <v>216</v>
      </c>
      <c r="F1084" s="37">
        <f>F1085+F1086</f>
        <v>40734</v>
      </c>
      <c r="G1084" s="37">
        <f>G1085+G1086</f>
        <v>31</v>
      </c>
      <c r="H1084" s="37">
        <f>H1085+H1086</f>
        <v>31</v>
      </c>
    </row>
    <row r="1085" spans="1:8" ht="15.75" customHeight="1" x14ac:dyDescent="0.25">
      <c r="A1085" s="245">
        <v>75</v>
      </c>
      <c r="B1085" s="245"/>
      <c r="C1085" s="249"/>
      <c r="D1085" s="245"/>
      <c r="E1085" s="38" t="s">
        <v>175</v>
      </c>
      <c r="F1085" s="37">
        <f>C1084*H1085</f>
        <v>30222</v>
      </c>
      <c r="G1085" s="37">
        <f>F1085/C1084</f>
        <v>23</v>
      </c>
      <c r="H1085" s="37">
        <v>23</v>
      </c>
    </row>
    <row r="1086" spans="1:8" ht="31.5" customHeight="1" x14ac:dyDescent="0.25">
      <c r="A1086" s="245">
        <v>76</v>
      </c>
      <c r="B1086" s="245"/>
      <c r="C1086" s="249"/>
      <c r="D1086" s="245"/>
      <c r="E1086" s="38" t="s">
        <v>176</v>
      </c>
      <c r="F1086" s="37">
        <f>C1084*H1086</f>
        <v>10512</v>
      </c>
      <c r="G1086" s="37">
        <f>F1086/C1084</f>
        <v>8</v>
      </c>
      <c r="H1086" s="37">
        <v>8</v>
      </c>
    </row>
    <row r="1087" spans="1:8" ht="15.75" customHeight="1" x14ac:dyDescent="0.25">
      <c r="A1087" s="250">
        <f>A1084+1</f>
        <v>129</v>
      </c>
      <c r="B1087" s="250" t="s">
        <v>712</v>
      </c>
      <c r="C1087" s="246">
        <v>619.4</v>
      </c>
      <c r="D1087" s="168"/>
      <c r="E1087" s="38" t="s">
        <v>216</v>
      </c>
      <c r="F1087" s="37">
        <f>F1088+F1089+F1090+F1091+F1092+F1093+F1094+F1095</f>
        <v>163521.60000000001</v>
      </c>
      <c r="G1087" s="37">
        <f>G1088+G1089+G1090+G1091+G1092+G1093+G1094+G1095</f>
        <v>264</v>
      </c>
      <c r="H1087" s="37">
        <f>H1088+H1089+H1090+H1091+H1092+H1093+H1094+H1095</f>
        <v>264</v>
      </c>
    </row>
    <row r="1088" spans="1:8" ht="15.75" customHeight="1" x14ac:dyDescent="0.25">
      <c r="A1088" s="251"/>
      <c r="B1088" s="251"/>
      <c r="C1088" s="247"/>
      <c r="D1088" s="250" t="s">
        <v>212</v>
      </c>
      <c r="E1088" s="38" t="s">
        <v>175</v>
      </c>
      <c r="F1088" s="37">
        <f>C1087*H1088</f>
        <v>34686.400000000001</v>
      </c>
      <c r="G1088" s="37">
        <f>F1088/C1087</f>
        <v>56</v>
      </c>
      <c r="H1088" s="37">
        <v>56</v>
      </c>
    </row>
    <row r="1089" spans="1:8" ht="31.5" customHeight="1" x14ac:dyDescent="0.25">
      <c r="A1089" s="251"/>
      <c r="B1089" s="251"/>
      <c r="C1089" s="247"/>
      <c r="D1089" s="252"/>
      <c r="E1089" s="38" t="s">
        <v>176</v>
      </c>
      <c r="F1089" s="37">
        <f>C1087*H1089</f>
        <v>11149.2</v>
      </c>
      <c r="G1089" s="37">
        <f>F1089/C1087</f>
        <v>18</v>
      </c>
      <c r="H1089" s="37">
        <v>18</v>
      </c>
    </row>
    <row r="1090" spans="1:8" ht="15.75" customHeight="1" x14ac:dyDescent="0.25">
      <c r="A1090" s="251"/>
      <c r="B1090" s="251"/>
      <c r="C1090" s="247"/>
      <c r="D1090" s="245" t="s">
        <v>211</v>
      </c>
      <c r="E1090" s="38" t="s">
        <v>175</v>
      </c>
      <c r="F1090" s="37">
        <f>C1087*H1090</f>
        <v>10529.8</v>
      </c>
      <c r="G1090" s="37">
        <f>F1090/C1087</f>
        <v>17</v>
      </c>
      <c r="H1090" s="37">
        <v>17</v>
      </c>
    </row>
    <row r="1091" spans="1:8" ht="31.5" customHeight="1" x14ac:dyDescent="0.25">
      <c r="A1091" s="251"/>
      <c r="B1091" s="251"/>
      <c r="C1091" s="247"/>
      <c r="D1091" s="245"/>
      <c r="E1091" s="38" t="s">
        <v>176</v>
      </c>
      <c r="F1091" s="37">
        <f>C1087*H1091</f>
        <v>3097</v>
      </c>
      <c r="G1091" s="37">
        <f>F1091/C1087</f>
        <v>5</v>
      </c>
      <c r="H1091" s="37">
        <v>5</v>
      </c>
    </row>
    <row r="1092" spans="1:8" ht="15.75" customHeight="1" x14ac:dyDescent="0.25">
      <c r="A1092" s="251"/>
      <c r="B1092" s="251"/>
      <c r="C1092" s="247"/>
      <c r="D1092" s="245" t="s">
        <v>210</v>
      </c>
      <c r="E1092" s="38" t="s">
        <v>175</v>
      </c>
      <c r="F1092" s="37">
        <f>C1087*H1092</f>
        <v>11149.2</v>
      </c>
      <c r="G1092" s="37">
        <f>F1092/C1087</f>
        <v>18</v>
      </c>
      <c r="H1092" s="37">
        <v>18</v>
      </c>
    </row>
    <row r="1093" spans="1:8" ht="31.5" customHeight="1" x14ac:dyDescent="0.25">
      <c r="A1093" s="251"/>
      <c r="B1093" s="251"/>
      <c r="C1093" s="247"/>
      <c r="D1093" s="245"/>
      <c r="E1093" s="38" t="s">
        <v>176</v>
      </c>
      <c r="F1093" s="37">
        <f>C1087*H1093</f>
        <v>3716.4</v>
      </c>
      <c r="G1093" s="37">
        <f>F1093/C1087</f>
        <v>6</v>
      </c>
      <c r="H1093" s="37">
        <v>6</v>
      </c>
    </row>
    <row r="1094" spans="1:8" ht="38.25" customHeight="1" x14ac:dyDescent="0.25">
      <c r="A1094" s="251"/>
      <c r="B1094" s="251"/>
      <c r="C1094" s="247"/>
      <c r="D1094" s="245" t="s">
        <v>852</v>
      </c>
      <c r="E1094" s="38" t="s">
        <v>175</v>
      </c>
      <c r="F1094" s="37">
        <f>C1087*H1094</f>
        <v>66895.199999999997</v>
      </c>
      <c r="G1094" s="37">
        <f>F1094/C1087</f>
        <v>108</v>
      </c>
      <c r="H1094" s="37">
        <f>36*3</f>
        <v>108</v>
      </c>
    </row>
    <row r="1095" spans="1:8" ht="66" customHeight="1" x14ac:dyDescent="0.25">
      <c r="A1095" s="251"/>
      <c r="B1095" s="252"/>
      <c r="C1095" s="248"/>
      <c r="D1095" s="245"/>
      <c r="E1095" s="38" t="s">
        <v>176</v>
      </c>
      <c r="F1095" s="37">
        <f>C1087*H1095</f>
        <v>22298.400000000001</v>
      </c>
      <c r="G1095" s="37">
        <f>F1095/C1087</f>
        <v>36</v>
      </c>
      <c r="H1095" s="37">
        <f>12*3</f>
        <v>36</v>
      </c>
    </row>
    <row r="1096" spans="1:8" ht="15.75" x14ac:dyDescent="0.25">
      <c r="A1096" s="245">
        <f>A1087+1</f>
        <v>130</v>
      </c>
      <c r="B1096" s="245" t="s">
        <v>295</v>
      </c>
      <c r="C1096" s="249">
        <v>633.5</v>
      </c>
      <c r="D1096" s="245" t="s">
        <v>206</v>
      </c>
      <c r="E1096" s="38" t="s">
        <v>216</v>
      </c>
      <c r="F1096" s="37">
        <f>F1097+F1098</f>
        <v>3723547.27</v>
      </c>
      <c r="G1096" s="37">
        <f>G1097+G1098</f>
        <v>5877.74</v>
      </c>
      <c r="H1096" s="37">
        <f>H1097+H1098</f>
        <v>7066</v>
      </c>
    </row>
    <row r="1097" spans="1:8" ht="15.75" customHeight="1" x14ac:dyDescent="0.25">
      <c r="A1097" s="245">
        <v>934</v>
      </c>
      <c r="B1097" s="245"/>
      <c r="C1097" s="249"/>
      <c r="D1097" s="245"/>
      <c r="E1097" s="38" t="s">
        <v>177</v>
      </c>
      <c r="F1097" s="37">
        <v>3645532.87</v>
      </c>
      <c r="G1097" s="37">
        <f>F1097/C1096</f>
        <v>5754.59</v>
      </c>
      <c r="H1097" s="37">
        <v>6918</v>
      </c>
    </row>
    <row r="1098" spans="1:8" ht="15.75" customHeight="1" x14ac:dyDescent="0.25">
      <c r="A1098" s="245">
        <v>935</v>
      </c>
      <c r="B1098" s="245"/>
      <c r="C1098" s="249"/>
      <c r="D1098" s="245"/>
      <c r="E1098" s="38" t="s">
        <v>207</v>
      </c>
      <c r="F1098" s="37">
        <f>F1097*0.0214</f>
        <v>78014.399999999994</v>
      </c>
      <c r="G1098" s="37">
        <f>F1098/C1096</f>
        <v>123.15</v>
      </c>
      <c r="H1098" s="37">
        <v>148</v>
      </c>
    </row>
    <row r="1099" spans="1:8" ht="15.75" x14ac:dyDescent="0.25">
      <c r="A1099" s="245">
        <f>A1096+1</f>
        <v>131</v>
      </c>
      <c r="B1099" s="245" t="s">
        <v>713</v>
      </c>
      <c r="C1099" s="249">
        <v>1408.1</v>
      </c>
      <c r="D1099" s="245" t="s">
        <v>206</v>
      </c>
      <c r="E1099" s="38" t="s">
        <v>216</v>
      </c>
      <c r="F1099" s="37">
        <f>F1100+F1101+F1102+F1103</f>
        <v>6838035.7000000002</v>
      </c>
      <c r="G1099" s="37">
        <f>G1100+G1101+G1102+G1103</f>
        <v>4856.21</v>
      </c>
      <c r="H1099" s="37">
        <f>H1100+H1101+H1102+H1103</f>
        <v>4939</v>
      </c>
    </row>
    <row r="1100" spans="1:8" ht="15.75" customHeight="1" x14ac:dyDescent="0.25">
      <c r="A1100" s="245">
        <v>75</v>
      </c>
      <c r="B1100" s="245"/>
      <c r="C1100" s="249"/>
      <c r="D1100" s="245"/>
      <c r="E1100" s="38" t="s">
        <v>175</v>
      </c>
      <c r="F1100" s="37">
        <v>96052.9</v>
      </c>
      <c r="G1100" s="37">
        <f>F1100/C1099</f>
        <v>68.209999999999994</v>
      </c>
      <c r="H1100" s="37">
        <v>151</v>
      </c>
    </row>
    <row r="1101" spans="1:8" ht="31.5" customHeight="1" x14ac:dyDescent="0.25">
      <c r="A1101" s="245">
        <v>76</v>
      </c>
      <c r="B1101" s="245"/>
      <c r="C1101" s="249"/>
      <c r="D1101" s="245"/>
      <c r="E1101" s="38" t="s">
        <v>176</v>
      </c>
      <c r="F1101" s="37">
        <f>C1099*H1101</f>
        <v>84486</v>
      </c>
      <c r="G1101" s="37">
        <f>F1101/C1099</f>
        <v>60</v>
      </c>
      <c r="H1101" s="37">
        <v>60</v>
      </c>
    </row>
    <row r="1102" spans="1:8" ht="15.75" customHeight="1" x14ac:dyDescent="0.25">
      <c r="A1102" s="245">
        <v>77</v>
      </c>
      <c r="B1102" s="245"/>
      <c r="C1102" s="249"/>
      <c r="D1102" s="245"/>
      <c r="E1102" s="38" t="s">
        <v>177</v>
      </c>
      <c r="F1102" s="37">
        <f>H1102*C1099</f>
        <v>6518094.9000000004</v>
      </c>
      <c r="G1102" s="37">
        <f>F1102/C1099</f>
        <v>4629</v>
      </c>
      <c r="H1102" s="37">
        <v>4629</v>
      </c>
    </row>
    <row r="1103" spans="1:8" ht="15.75" customHeight="1" x14ac:dyDescent="0.25">
      <c r="A1103" s="245">
        <v>78</v>
      </c>
      <c r="B1103" s="245"/>
      <c r="C1103" s="249"/>
      <c r="D1103" s="245"/>
      <c r="E1103" s="38" t="s">
        <v>207</v>
      </c>
      <c r="F1103" s="37">
        <f>H1103*C1099</f>
        <v>139401.9</v>
      </c>
      <c r="G1103" s="37">
        <f>F1103/C1099</f>
        <v>99</v>
      </c>
      <c r="H1103" s="37">
        <v>99</v>
      </c>
    </row>
    <row r="1104" spans="1:8" ht="15.75" x14ac:dyDescent="0.25">
      <c r="A1104" s="245">
        <f>A1099+1</f>
        <v>132</v>
      </c>
      <c r="B1104" s="245" t="s">
        <v>714</v>
      </c>
      <c r="C1104" s="249">
        <v>856.4</v>
      </c>
      <c r="D1104" s="245" t="s">
        <v>206</v>
      </c>
      <c r="E1104" s="38" t="s">
        <v>216</v>
      </c>
      <c r="F1104" s="37">
        <f>F1105+F1107+F1106</f>
        <v>224376.8</v>
      </c>
      <c r="G1104" s="37">
        <f>G1105+G1107+G1106</f>
        <v>262</v>
      </c>
      <c r="H1104" s="37">
        <f>H1105+H1107+H1106</f>
        <v>262</v>
      </c>
    </row>
    <row r="1105" spans="1:8" ht="15.75" customHeight="1" x14ac:dyDescent="0.25">
      <c r="A1105" s="245">
        <v>75</v>
      </c>
      <c r="B1105" s="245"/>
      <c r="C1105" s="249"/>
      <c r="D1105" s="245"/>
      <c r="E1105" s="38" t="s">
        <v>175</v>
      </c>
      <c r="F1105" s="37">
        <f>C1104*H1105</f>
        <v>129316.4</v>
      </c>
      <c r="G1105" s="37">
        <f>F1105/C1104</f>
        <v>151</v>
      </c>
      <c r="H1105" s="37">
        <v>151</v>
      </c>
    </row>
    <row r="1106" spans="1:8" ht="31.5" customHeight="1" x14ac:dyDescent="0.25">
      <c r="A1106" s="245"/>
      <c r="B1106" s="245"/>
      <c r="C1106" s="249"/>
      <c r="D1106" s="245"/>
      <c r="E1106" s="38" t="s">
        <v>176</v>
      </c>
      <c r="F1106" s="37">
        <f>C1104*H1106</f>
        <v>51384</v>
      </c>
      <c r="G1106" s="37">
        <f>F1106/C1104</f>
        <v>60</v>
      </c>
      <c r="H1106" s="37">
        <v>60</v>
      </c>
    </row>
    <row r="1107" spans="1:8" ht="31.5" customHeight="1" x14ac:dyDescent="0.25">
      <c r="A1107" s="245">
        <v>76</v>
      </c>
      <c r="B1107" s="245"/>
      <c r="C1107" s="249"/>
      <c r="D1107" s="245"/>
      <c r="E1107" s="38" t="s">
        <v>838</v>
      </c>
      <c r="F1107" s="37">
        <f>C1104*H1107</f>
        <v>43676.4</v>
      </c>
      <c r="G1107" s="37">
        <f>F1107/C1104</f>
        <v>51</v>
      </c>
      <c r="H1107" s="37">
        <v>51</v>
      </c>
    </row>
    <row r="1108" spans="1:8" ht="15.75" x14ac:dyDescent="0.25">
      <c r="A1108" s="245">
        <f>A1104+1</f>
        <v>133</v>
      </c>
      <c r="B1108" s="245" t="s">
        <v>296</v>
      </c>
      <c r="C1108" s="249">
        <v>3510.7</v>
      </c>
      <c r="D1108" s="186"/>
      <c r="E1108" s="38" t="s">
        <v>216</v>
      </c>
      <c r="F1108" s="37">
        <f>F1109+F1110+F1111+F1112+F1113+F1114+F1115+F1116</f>
        <v>2485147.98</v>
      </c>
      <c r="G1108" s="37">
        <f>G1109+G1110+G1111+G1112+G1113+G1114+G1115+G1116</f>
        <v>707.88</v>
      </c>
      <c r="H1108" s="37">
        <f>H1109+H1110+H1111+H1112+H1113+H1114+H1115+H1116</f>
        <v>2708</v>
      </c>
    </row>
    <row r="1109" spans="1:8" ht="15.75" customHeight="1" x14ac:dyDescent="0.25">
      <c r="A1109" s="245">
        <v>944</v>
      </c>
      <c r="B1109" s="245"/>
      <c r="C1109" s="249"/>
      <c r="D1109" s="245" t="s">
        <v>210</v>
      </c>
      <c r="E1109" s="38" t="s">
        <v>177</v>
      </c>
      <c r="F1109" s="37">
        <v>441312.13</v>
      </c>
      <c r="G1109" s="37">
        <f>F1109/C1108+0.01</f>
        <v>125.71</v>
      </c>
      <c r="H1109" s="37">
        <v>463</v>
      </c>
    </row>
    <row r="1110" spans="1:8" ht="15.75" customHeight="1" x14ac:dyDescent="0.25">
      <c r="A1110" s="245">
        <v>945</v>
      </c>
      <c r="B1110" s="245"/>
      <c r="C1110" s="249"/>
      <c r="D1110" s="245"/>
      <c r="E1110" s="38" t="s">
        <v>207</v>
      </c>
      <c r="F1110" s="37">
        <f>F1109*0.0214</f>
        <v>9444.08</v>
      </c>
      <c r="G1110" s="37">
        <f>F1110/C1108</f>
        <v>2.69</v>
      </c>
      <c r="H1110" s="37">
        <v>10</v>
      </c>
    </row>
    <row r="1111" spans="1:8" ht="15.75" customHeight="1" x14ac:dyDescent="0.25">
      <c r="A1111" s="245">
        <v>946</v>
      </c>
      <c r="B1111" s="245"/>
      <c r="C1111" s="249"/>
      <c r="D1111" s="245" t="s">
        <v>211</v>
      </c>
      <c r="E1111" s="38" t="s">
        <v>177</v>
      </c>
      <c r="F1111" s="37">
        <v>728259.54</v>
      </c>
      <c r="G1111" s="37">
        <f>F1111/C1108</f>
        <v>207.44</v>
      </c>
      <c r="H1111" s="37">
        <v>336</v>
      </c>
    </row>
    <row r="1112" spans="1:8" ht="15.75" customHeight="1" x14ac:dyDescent="0.25">
      <c r="A1112" s="245">
        <v>947</v>
      </c>
      <c r="B1112" s="245"/>
      <c r="C1112" s="249"/>
      <c r="D1112" s="245"/>
      <c r="E1112" s="38" t="s">
        <v>207</v>
      </c>
      <c r="F1112" s="37">
        <f>F1111*0.0214</f>
        <v>15584.75</v>
      </c>
      <c r="G1112" s="37">
        <f>F1112/C1108</f>
        <v>4.4400000000000004</v>
      </c>
      <c r="H1112" s="37">
        <v>7</v>
      </c>
    </row>
    <row r="1113" spans="1:8" ht="15.75" customHeight="1" x14ac:dyDescent="0.25">
      <c r="A1113" s="245">
        <v>948</v>
      </c>
      <c r="B1113" s="245"/>
      <c r="C1113" s="249"/>
      <c r="D1113" s="245" t="s">
        <v>213</v>
      </c>
      <c r="E1113" s="38" t="s">
        <v>177</v>
      </c>
      <c r="F1113" s="37">
        <v>487812.8</v>
      </c>
      <c r="G1113" s="37">
        <f>F1113/C1108</f>
        <v>138.94999999999999</v>
      </c>
      <c r="H1113" s="37">
        <v>448</v>
      </c>
    </row>
    <row r="1114" spans="1:8" ht="15.75" customHeight="1" x14ac:dyDescent="0.25">
      <c r="A1114" s="245">
        <v>949</v>
      </c>
      <c r="B1114" s="245"/>
      <c r="C1114" s="249"/>
      <c r="D1114" s="245"/>
      <c r="E1114" s="38" t="s">
        <v>207</v>
      </c>
      <c r="F1114" s="37">
        <f>F1113*0.0214</f>
        <v>10439.19</v>
      </c>
      <c r="G1114" s="37">
        <f>F1114/C1108</f>
        <v>2.97</v>
      </c>
      <c r="H1114" s="37">
        <v>10</v>
      </c>
    </row>
    <row r="1115" spans="1:8" ht="15.75" customHeight="1" x14ac:dyDescent="0.25">
      <c r="A1115" s="245">
        <v>950</v>
      </c>
      <c r="B1115" s="245"/>
      <c r="C1115" s="249"/>
      <c r="D1115" s="245" t="s">
        <v>212</v>
      </c>
      <c r="E1115" s="38" t="s">
        <v>177</v>
      </c>
      <c r="F1115" s="37">
        <v>775695.6</v>
      </c>
      <c r="G1115" s="37">
        <f>F1115/C1108</f>
        <v>220.95</v>
      </c>
      <c r="H1115" s="37">
        <v>1404</v>
      </c>
    </row>
    <row r="1116" spans="1:8" ht="15.75" customHeight="1" x14ac:dyDescent="0.25">
      <c r="A1116" s="245">
        <v>951</v>
      </c>
      <c r="B1116" s="245"/>
      <c r="C1116" s="249"/>
      <c r="D1116" s="245"/>
      <c r="E1116" s="38" t="s">
        <v>207</v>
      </c>
      <c r="F1116" s="37">
        <f>F1115*0.0214</f>
        <v>16599.89</v>
      </c>
      <c r="G1116" s="37">
        <f>F1116/C1108</f>
        <v>4.7300000000000004</v>
      </c>
      <c r="H1116" s="37">
        <v>30</v>
      </c>
    </row>
    <row r="1117" spans="1:8" ht="15.75" x14ac:dyDescent="0.25">
      <c r="A1117" s="245">
        <f>A1108+1</f>
        <v>134</v>
      </c>
      <c r="B1117" s="245" t="s">
        <v>297</v>
      </c>
      <c r="C1117" s="249">
        <v>4560.6000000000004</v>
      </c>
      <c r="D1117" s="245" t="s">
        <v>206</v>
      </c>
      <c r="E1117" s="38" t="s">
        <v>216</v>
      </c>
      <c r="F1117" s="37">
        <f>F1118+F1119</f>
        <v>7441013.7199999997</v>
      </c>
      <c r="G1117" s="37">
        <f>G1118+G1119</f>
        <v>1631.59</v>
      </c>
      <c r="H1117" s="37">
        <f>H1118+H1119</f>
        <v>2831</v>
      </c>
    </row>
    <row r="1118" spans="1:8" ht="15.75" customHeight="1" x14ac:dyDescent="0.25">
      <c r="A1118" s="245">
        <v>952</v>
      </c>
      <c r="B1118" s="245"/>
      <c r="C1118" s="249"/>
      <c r="D1118" s="245"/>
      <c r="E1118" s="38" t="s">
        <v>177</v>
      </c>
      <c r="F1118" s="37">
        <v>7285112.3200000003</v>
      </c>
      <c r="G1118" s="37">
        <f>F1118/C1117+0.01</f>
        <v>1597.41</v>
      </c>
      <c r="H1118" s="37">
        <v>2772</v>
      </c>
    </row>
    <row r="1119" spans="1:8" ht="15.75" customHeight="1" x14ac:dyDescent="0.25">
      <c r="A1119" s="245">
        <v>953</v>
      </c>
      <c r="B1119" s="245"/>
      <c r="C1119" s="249"/>
      <c r="D1119" s="245"/>
      <c r="E1119" s="38" t="s">
        <v>207</v>
      </c>
      <c r="F1119" s="37">
        <v>155901.4</v>
      </c>
      <c r="G1119" s="37">
        <f>F1119/C1117</f>
        <v>34.18</v>
      </c>
      <c r="H1119" s="37">
        <v>59</v>
      </c>
    </row>
    <row r="1120" spans="1:8" ht="15.75" x14ac:dyDescent="0.25">
      <c r="A1120" s="245">
        <f>A1117+1</f>
        <v>135</v>
      </c>
      <c r="B1120" s="245" t="s">
        <v>298</v>
      </c>
      <c r="C1120" s="249">
        <v>566.4</v>
      </c>
      <c r="D1120" s="245" t="s">
        <v>206</v>
      </c>
      <c r="E1120" s="38" t="s">
        <v>216</v>
      </c>
      <c r="F1120" s="37">
        <f>F1121+F1122</f>
        <v>3381930.02</v>
      </c>
      <c r="G1120" s="37">
        <f>G1121+G1122</f>
        <v>5970.92</v>
      </c>
      <c r="H1120" s="37">
        <f>H1121+H1122</f>
        <v>7066</v>
      </c>
    </row>
    <row r="1121" spans="1:8" ht="15.75" customHeight="1" x14ac:dyDescent="0.25">
      <c r="A1121" s="245">
        <v>954</v>
      </c>
      <c r="B1121" s="245"/>
      <c r="C1121" s="249"/>
      <c r="D1121" s="245"/>
      <c r="E1121" s="38" t="s">
        <v>177</v>
      </c>
      <c r="F1121" s="37">
        <v>3311073.06</v>
      </c>
      <c r="G1121" s="37">
        <f>F1121/C1120</f>
        <v>5845.82</v>
      </c>
      <c r="H1121" s="37">
        <v>6918</v>
      </c>
    </row>
    <row r="1122" spans="1:8" ht="15.75" customHeight="1" x14ac:dyDescent="0.25">
      <c r="A1122" s="245">
        <v>955</v>
      </c>
      <c r="B1122" s="245"/>
      <c r="C1122" s="249"/>
      <c r="D1122" s="245"/>
      <c r="E1122" s="38" t="s">
        <v>207</v>
      </c>
      <c r="F1122" s="37">
        <f>F1121*0.0214</f>
        <v>70856.960000000006</v>
      </c>
      <c r="G1122" s="37">
        <f>F1122/C1120</f>
        <v>125.1</v>
      </c>
      <c r="H1122" s="37">
        <v>148</v>
      </c>
    </row>
    <row r="1123" spans="1:8" ht="15.75" x14ac:dyDescent="0.25">
      <c r="A1123" s="245">
        <f>A1120+1</f>
        <v>136</v>
      </c>
      <c r="B1123" s="245" t="s">
        <v>299</v>
      </c>
      <c r="C1123" s="249">
        <v>656.1</v>
      </c>
      <c r="D1123" s="245" t="s">
        <v>206</v>
      </c>
      <c r="E1123" s="38" t="s">
        <v>216</v>
      </c>
      <c r="F1123" s="37">
        <f>F1124+F1125</f>
        <v>3482901.22</v>
      </c>
      <c r="G1123" s="37">
        <f>G1124+G1125</f>
        <v>5308.49</v>
      </c>
      <c r="H1123" s="37">
        <f>H1124+H1125</f>
        <v>7066</v>
      </c>
    </row>
    <row r="1124" spans="1:8" ht="15.75" customHeight="1" x14ac:dyDescent="0.25">
      <c r="A1124" s="245">
        <v>956</v>
      </c>
      <c r="B1124" s="245"/>
      <c r="C1124" s="249"/>
      <c r="D1124" s="245"/>
      <c r="E1124" s="38" t="s">
        <v>177</v>
      </c>
      <c r="F1124" s="37">
        <v>3409928.74</v>
      </c>
      <c r="G1124" s="37">
        <f>F1124/C1123</f>
        <v>5197.2700000000004</v>
      </c>
      <c r="H1124" s="37">
        <v>6918</v>
      </c>
    </row>
    <row r="1125" spans="1:8" ht="15.75" customHeight="1" x14ac:dyDescent="0.25">
      <c r="A1125" s="245">
        <v>957</v>
      </c>
      <c r="B1125" s="245"/>
      <c r="C1125" s="249"/>
      <c r="D1125" s="245"/>
      <c r="E1125" s="38" t="s">
        <v>207</v>
      </c>
      <c r="F1125" s="37">
        <f>F1124*0.0214</f>
        <v>72972.479999999996</v>
      </c>
      <c r="G1125" s="37">
        <f>F1125/C1123</f>
        <v>111.22</v>
      </c>
      <c r="H1125" s="37">
        <v>148</v>
      </c>
    </row>
    <row r="1126" spans="1:8" ht="15.75" x14ac:dyDescent="0.25">
      <c r="A1126" s="245">
        <f>A1123+1</f>
        <v>137</v>
      </c>
      <c r="B1126" s="245" t="s">
        <v>300</v>
      </c>
      <c r="C1126" s="249">
        <v>641.4</v>
      </c>
      <c r="D1126" s="245" t="s">
        <v>206</v>
      </c>
      <c r="E1126" s="38" t="s">
        <v>216</v>
      </c>
      <c r="F1126" s="37">
        <f>F1127+F1128</f>
        <v>2444270.0699999998</v>
      </c>
      <c r="G1126" s="37">
        <f>G1127+G1128</f>
        <v>3810.84</v>
      </c>
      <c r="H1126" s="37">
        <f>H1127+H1128</f>
        <v>7066</v>
      </c>
    </row>
    <row r="1127" spans="1:8" ht="15.75" customHeight="1" x14ac:dyDescent="0.25">
      <c r="A1127" s="245">
        <v>958</v>
      </c>
      <c r="B1127" s="245"/>
      <c r="C1127" s="249"/>
      <c r="D1127" s="245"/>
      <c r="E1127" s="38" t="s">
        <v>177</v>
      </c>
      <c r="F1127" s="37">
        <v>2393058.62</v>
      </c>
      <c r="G1127" s="37">
        <f>F1127/C1126+0.01</f>
        <v>3731</v>
      </c>
      <c r="H1127" s="37">
        <v>6918</v>
      </c>
    </row>
    <row r="1128" spans="1:8" ht="15.75" customHeight="1" x14ac:dyDescent="0.25">
      <c r="A1128" s="245">
        <v>959</v>
      </c>
      <c r="B1128" s="245"/>
      <c r="C1128" s="249"/>
      <c r="D1128" s="245"/>
      <c r="E1128" s="38" t="s">
        <v>207</v>
      </c>
      <c r="F1128" s="37">
        <v>51211.45</v>
      </c>
      <c r="G1128" s="37">
        <f>F1128/C1126</f>
        <v>79.84</v>
      </c>
      <c r="H1128" s="37">
        <v>148</v>
      </c>
    </row>
    <row r="1129" spans="1:8" ht="15.75" x14ac:dyDescent="0.25">
      <c r="A1129" s="245">
        <f>A1126+1</f>
        <v>138</v>
      </c>
      <c r="B1129" s="245" t="s">
        <v>301</v>
      </c>
      <c r="C1129" s="249">
        <v>611.70000000000005</v>
      </c>
      <c r="D1129" s="245" t="s">
        <v>206</v>
      </c>
      <c r="E1129" s="38" t="s">
        <v>216</v>
      </c>
      <c r="F1129" s="37">
        <f>F1130+F1131</f>
        <v>2244824.04</v>
      </c>
      <c r="G1129" s="37">
        <f>G1130+G1131</f>
        <v>3669.81</v>
      </c>
      <c r="H1129" s="37">
        <f>H1130+H1131</f>
        <v>7066</v>
      </c>
    </row>
    <row r="1130" spans="1:8" ht="15.75" customHeight="1" x14ac:dyDescent="0.25">
      <c r="A1130" s="245">
        <v>960</v>
      </c>
      <c r="B1130" s="245"/>
      <c r="C1130" s="249"/>
      <c r="D1130" s="245"/>
      <c r="E1130" s="38" t="s">
        <v>177</v>
      </c>
      <c r="F1130" s="37">
        <v>2197791.2999999998</v>
      </c>
      <c r="G1130" s="37">
        <f>F1130/C1129</f>
        <v>3592.92</v>
      </c>
      <c r="H1130" s="37">
        <v>6918</v>
      </c>
    </row>
    <row r="1131" spans="1:8" ht="15.75" customHeight="1" x14ac:dyDescent="0.25">
      <c r="A1131" s="245">
        <v>961</v>
      </c>
      <c r="B1131" s="245"/>
      <c r="C1131" s="249"/>
      <c r="D1131" s="245"/>
      <c r="E1131" s="38" t="s">
        <v>207</v>
      </c>
      <c r="F1131" s="37">
        <v>47032.74</v>
      </c>
      <c r="G1131" s="37">
        <f>F1131/C1129</f>
        <v>76.89</v>
      </c>
      <c r="H1131" s="37">
        <v>148</v>
      </c>
    </row>
    <row r="1132" spans="1:8" ht="15.75" x14ac:dyDescent="0.25">
      <c r="A1132" s="245">
        <f>A1129+1</f>
        <v>139</v>
      </c>
      <c r="B1132" s="245" t="s">
        <v>302</v>
      </c>
      <c r="C1132" s="249">
        <v>592.29999999999995</v>
      </c>
      <c r="D1132" s="245" t="s">
        <v>206</v>
      </c>
      <c r="E1132" s="38" t="s">
        <v>216</v>
      </c>
      <c r="F1132" s="37">
        <f>F1133+F1134</f>
        <v>2439910.71</v>
      </c>
      <c r="G1132" s="37">
        <f>G1133+G1134</f>
        <v>4119.38</v>
      </c>
      <c r="H1132" s="37">
        <f>H1133+H1134</f>
        <v>7066</v>
      </c>
    </row>
    <row r="1133" spans="1:8" ht="15.75" customHeight="1" x14ac:dyDescent="0.25">
      <c r="A1133" s="245">
        <v>962</v>
      </c>
      <c r="B1133" s="245"/>
      <c r="C1133" s="249"/>
      <c r="D1133" s="245"/>
      <c r="E1133" s="38" t="s">
        <v>177</v>
      </c>
      <c r="F1133" s="37">
        <v>2388790.59</v>
      </c>
      <c r="G1133" s="37">
        <f>F1133/C1132-0.01</f>
        <v>4033.07</v>
      </c>
      <c r="H1133" s="37">
        <v>6918</v>
      </c>
    </row>
    <row r="1134" spans="1:8" ht="15.75" customHeight="1" x14ac:dyDescent="0.25">
      <c r="A1134" s="245">
        <v>963</v>
      </c>
      <c r="B1134" s="245"/>
      <c r="C1134" s="249"/>
      <c r="D1134" s="245"/>
      <c r="E1134" s="38" t="s">
        <v>207</v>
      </c>
      <c r="F1134" s="37">
        <v>51120.12</v>
      </c>
      <c r="G1134" s="37">
        <f>F1134/C1132</f>
        <v>86.31</v>
      </c>
      <c r="H1134" s="37">
        <v>148</v>
      </c>
    </row>
    <row r="1135" spans="1:8" ht="15.75" x14ac:dyDescent="0.25">
      <c r="A1135" s="245">
        <f>A1132+1</f>
        <v>140</v>
      </c>
      <c r="B1135" s="245" t="s">
        <v>303</v>
      </c>
      <c r="C1135" s="249">
        <v>589.70000000000005</v>
      </c>
      <c r="D1135" s="245" t="s">
        <v>206</v>
      </c>
      <c r="E1135" s="38" t="s">
        <v>216</v>
      </c>
      <c r="F1135" s="37">
        <f>F1136+F1137</f>
        <v>2296736.65</v>
      </c>
      <c r="G1135" s="37">
        <f>G1136+G1137</f>
        <v>3894.75</v>
      </c>
      <c r="H1135" s="37">
        <f>H1136+H1137</f>
        <v>7066</v>
      </c>
    </row>
    <row r="1136" spans="1:8" ht="15.75" customHeight="1" x14ac:dyDescent="0.25">
      <c r="A1136" s="245">
        <v>964</v>
      </c>
      <c r="B1136" s="245"/>
      <c r="C1136" s="249"/>
      <c r="D1136" s="245"/>
      <c r="E1136" s="38" t="s">
        <v>177</v>
      </c>
      <c r="F1136" s="37">
        <v>2248616.2599999998</v>
      </c>
      <c r="G1136" s="37">
        <f>F1136/C1135</f>
        <v>3813.15</v>
      </c>
      <c r="H1136" s="37">
        <v>6918</v>
      </c>
    </row>
    <row r="1137" spans="1:8" ht="15.75" customHeight="1" x14ac:dyDescent="0.25">
      <c r="A1137" s="245">
        <v>965</v>
      </c>
      <c r="B1137" s="245"/>
      <c r="C1137" s="249"/>
      <c r="D1137" s="245"/>
      <c r="E1137" s="38" t="s">
        <v>207</v>
      </c>
      <c r="F1137" s="37">
        <v>48120.39</v>
      </c>
      <c r="G1137" s="37">
        <f>F1137/C1135</f>
        <v>81.599999999999994</v>
      </c>
      <c r="H1137" s="37">
        <v>148</v>
      </c>
    </row>
    <row r="1138" spans="1:8" ht="15.75" x14ac:dyDescent="0.25">
      <c r="A1138" s="245">
        <f>A1135+1</f>
        <v>141</v>
      </c>
      <c r="B1138" s="245" t="s">
        <v>390</v>
      </c>
      <c r="C1138" s="249">
        <v>653.20000000000005</v>
      </c>
      <c r="D1138" s="245" t="s">
        <v>206</v>
      </c>
      <c r="E1138" s="38" t="s">
        <v>216</v>
      </c>
      <c r="F1138" s="37">
        <f>F1139+F1140</f>
        <v>3060128.41</v>
      </c>
      <c r="G1138" s="37">
        <f>G1139+G1140</f>
        <v>4684.83</v>
      </c>
      <c r="H1138" s="37">
        <f>H1139+H1140</f>
        <v>7066</v>
      </c>
    </row>
    <row r="1139" spans="1:8" ht="15.75" customHeight="1" x14ac:dyDescent="0.25">
      <c r="A1139" s="245">
        <v>966</v>
      </c>
      <c r="B1139" s="245"/>
      <c r="C1139" s="249"/>
      <c r="D1139" s="245"/>
      <c r="E1139" s="38" t="s">
        <v>177</v>
      </c>
      <c r="F1139" s="37">
        <v>2996013.71</v>
      </c>
      <c r="G1139" s="37">
        <f>F1139/C1138+0.01</f>
        <v>4586.68</v>
      </c>
      <c r="H1139" s="37">
        <v>6918</v>
      </c>
    </row>
    <row r="1140" spans="1:8" ht="15.75" customHeight="1" x14ac:dyDescent="0.25">
      <c r="A1140" s="245">
        <v>967</v>
      </c>
      <c r="B1140" s="245"/>
      <c r="C1140" s="249"/>
      <c r="D1140" s="245"/>
      <c r="E1140" s="38" t="s">
        <v>207</v>
      </c>
      <c r="F1140" s="37">
        <v>64114.7</v>
      </c>
      <c r="G1140" s="37">
        <f>F1140/C1138</f>
        <v>98.15</v>
      </c>
      <c r="H1140" s="37">
        <v>148</v>
      </c>
    </row>
    <row r="1141" spans="1:8" ht="15.75" x14ac:dyDescent="0.25">
      <c r="A1141" s="245">
        <f>A1138+1</f>
        <v>142</v>
      </c>
      <c r="B1141" s="245" t="s">
        <v>826</v>
      </c>
      <c r="C1141" s="249">
        <v>2452.5</v>
      </c>
      <c r="D1141" s="245" t="s">
        <v>316</v>
      </c>
      <c r="E1141" s="38" t="s">
        <v>216</v>
      </c>
      <c r="F1141" s="37">
        <f>SUM(F1142:F1144)</f>
        <v>1747806.14</v>
      </c>
      <c r="G1141" s="37">
        <f>SUM(G1142:G1144)</f>
        <v>712.66</v>
      </c>
      <c r="H1141" s="174">
        <f>SUM(H1142:H1144)</f>
        <v>712.7</v>
      </c>
    </row>
    <row r="1142" spans="1:8" ht="31.5" customHeight="1" x14ac:dyDescent="0.25">
      <c r="A1142" s="245"/>
      <c r="B1142" s="245"/>
      <c r="C1142" s="249"/>
      <c r="D1142" s="245"/>
      <c r="E1142" s="38" t="s">
        <v>176</v>
      </c>
      <c r="F1142" s="37">
        <v>2500</v>
      </c>
      <c r="G1142" s="37">
        <f>F1142/C1141</f>
        <v>1.02</v>
      </c>
      <c r="H1142" s="37">
        <f>2500/C1141</f>
        <v>1.02</v>
      </c>
    </row>
    <row r="1143" spans="1:8" ht="15.75" customHeight="1" x14ac:dyDescent="0.25">
      <c r="A1143" s="245"/>
      <c r="B1143" s="245"/>
      <c r="C1143" s="249"/>
      <c r="D1143" s="245"/>
      <c r="E1143" s="38" t="s">
        <v>178</v>
      </c>
      <c r="F1143" s="37">
        <v>1708739.12</v>
      </c>
      <c r="G1143" s="37">
        <f>F1143/C1141</f>
        <v>696.73</v>
      </c>
      <c r="H1143" s="174">
        <f>1708823/C1141</f>
        <v>696.77</v>
      </c>
    </row>
    <row r="1144" spans="1:8" ht="15.75" customHeight="1" x14ac:dyDescent="0.25">
      <c r="A1144" s="245"/>
      <c r="B1144" s="245"/>
      <c r="C1144" s="249"/>
      <c r="D1144" s="245"/>
      <c r="E1144" s="38" t="s">
        <v>207</v>
      </c>
      <c r="F1144" s="37">
        <v>36567.019999999997</v>
      </c>
      <c r="G1144" s="37">
        <f>F1144/C1141</f>
        <v>14.91</v>
      </c>
      <c r="H1144" s="37">
        <f>36569/C1141</f>
        <v>14.91</v>
      </c>
    </row>
    <row r="1145" spans="1:8" ht="15.75" x14ac:dyDescent="0.25">
      <c r="A1145" s="245">
        <f>A1141+1</f>
        <v>143</v>
      </c>
      <c r="B1145" s="245" t="s">
        <v>304</v>
      </c>
      <c r="C1145" s="249">
        <v>3906.2</v>
      </c>
      <c r="D1145" s="245" t="s">
        <v>206</v>
      </c>
      <c r="E1145" s="38" t="s">
        <v>216</v>
      </c>
      <c r="F1145" s="37">
        <f>F1146+F1147</f>
        <v>5058114.8099999996</v>
      </c>
      <c r="G1145" s="37">
        <f>G1146+G1147</f>
        <v>1294.8900000000001</v>
      </c>
      <c r="H1145" s="37">
        <f>H1146+H1147</f>
        <v>2831</v>
      </c>
    </row>
    <row r="1146" spans="1:8" ht="15.75" customHeight="1" x14ac:dyDescent="0.25">
      <c r="A1146" s="245">
        <v>968</v>
      </c>
      <c r="B1146" s="245"/>
      <c r="C1146" s="249"/>
      <c r="D1146" s="245"/>
      <c r="E1146" s="38" t="s">
        <v>177</v>
      </c>
      <c r="F1146" s="37">
        <v>4952139.04</v>
      </c>
      <c r="G1146" s="37">
        <f>F1146/C1145</f>
        <v>1267.76</v>
      </c>
      <c r="H1146" s="37">
        <v>2772</v>
      </c>
    </row>
    <row r="1147" spans="1:8" ht="15.75" customHeight="1" x14ac:dyDescent="0.25">
      <c r="A1147" s="245">
        <v>969</v>
      </c>
      <c r="B1147" s="245"/>
      <c r="C1147" s="249"/>
      <c r="D1147" s="245"/>
      <c r="E1147" s="38" t="s">
        <v>207</v>
      </c>
      <c r="F1147" s="37">
        <v>105975.77</v>
      </c>
      <c r="G1147" s="37">
        <f>F1147/C1145</f>
        <v>27.13</v>
      </c>
      <c r="H1147" s="37">
        <v>59</v>
      </c>
    </row>
    <row r="1148" spans="1:8" ht="15.75" x14ac:dyDescent="0.25">
      <c r="A1148" s="245">
        <f>A1145+1</f>
        <v>144</v>
      </c>
      <c r="B1148" s="245" t="s">
        <v>736</v>
      </c>
      <c r="C1148" s="249">
        <v>7583.4</v>
      </c>
      <c r="D1148" s="186"/>
      <c r="E1148" s="38" t="s">
        <v>216</v>
      </c>
      <c r="F1148" s="37">
        <f>F1149+F1150+F1153+F1154+F1151+F1152</f>
        <v>5236176</v>
      </c>
      <c r="G1148" s="37">
        <f>G1149+G1150+G1153+G1154+G1151+G1152</f>
        <v>690.48</v>
      </c>
      <c r="H1148" s="37">
        <f>H1149+H1150+H1153+H1154+H1151+H1152</f>
        <v>690.48</v>
      </c>
    </row>
    <row r="1149" spans="1:8" ht="15.75" customHeight="1" x14ac:dyDescent="0.25">
      <c r="A1149" s="245">
        <v>778</v>
      </c>
      <c r="B1149" s="245"/>
      <c r="C1149" s="249"/>
      <c r="D1149" s="245" t="s">
        <v>321</v>
      </c>
      <c r="E1149" s="38" t="s">
        <v>178</v>
      </c>
      <c r="F1149" s="37">
        <v>1708823</v>
      </c>
      <c r="G1149" s="37">
        <f>F1149/C1148</f>
        <v>225.34</v>
      </c>
      <c r="H1149" s="37">
        <f>1708823/C1148</f>
        <v>225.34</v>
      </c>
    </row>
    <row r="1150" spans="1:8" ht="15.75" customHeight="1" x14ac:dyDescent="0.25">
      <c r="A1150" s="245">
        <v>779</v>
      </c>
      <c r="B1150" s="245"/>
      <c r="C1150" s="249"/>
      <c r="D1150" s="245"/>
      <c r="E1150" s="38" t="s">
        <v>207</v>
      </c>
      <c r="F1150" s="37">
        <v>36569</v>
      </c>
      <c r="G1150" s="37">
        <f>F1150/C1148</f>
        <v>4.82</v>
      </c>
      <c r="H1150" s="37">
        <f>36569/C1148</f>
        <v>4.82</v>
      </c>
    </row>
    <row r="1151" spans="1:8" ht="15.75" customHeight="1" x14ac:dyDescent="0.25">
      <c r="A1151" s="245"/>
      <c r="B1151" s="245"/>
      <c r="C1151" s="249"/>
      <c r="D1151" s="245" t="s">
        <v>317</v>
      </c>
      <c r="E1151" s="38" t="s">
        <v>178</v>
      </c>
      <c r="F1151" s="37">
        <v>1708823</v>
      </c>
      <c r="G1151" s="37">
        <f>F1151/C1148</f>
        <v>225.34</v>
      </c>
      <c r="H1151" s="37">
        <f>1708823/C1148</f>
        <v>225.34</v>
      </c>
    </row>
    <row r="1152" spans="1:8" ht="15.75" customHeight="1" x14ac:dyDescent="0.25">
      <c r="A1152" s="245"/>
      <c r="B1152" s="245"/>
      <c r="C1152" s="249"/>
      <c r="D1152" s="245"/>
      <c r="E1152" s="38" t="s">
        <v>207</v>
      </c>
      <c r="F1152" s="37">
        <v>36569</v>
      </c>
      <c r="G1152" s="37">
        <f>F1152/C1148</f>
        <v>4.82</v>
      </c>
      <c r="H1152" s="37">
        <f>36569/C1148</f>
        <v>4.82</v>
      </c>
    </row>
    <row r="1153" spans="1:8" ht="15.75" customHeight="1" x14ac:dyDescent="0.25">
      <c r="A1153" s="245">
        <v>780</v>
      </c>
      <c r="B1153" s="245"/>
      <c r="C1153" s="249"/>
      <c r="D1153" s="245" t="s">
        <v>318</v>
      </c>
      <c r="E1153" s="38" t="s">
        <v>178</v>
      </c>
      <c r="F1153" s="37">
        <v>1708823</v>
      </c>
      <c r="G1153" s="37">
        <f>F1153/C1148</f>
        <v>225.34</v>
      </c>
      <c r="H1153" s="37">
        <f>1708823/C1148</f>
        <v>225.34</v>
      </c>
    </row>
    <row r="1154" spans="1:8" ht="15.75" customHeight="1" x14ac:dyDescent="0.25">
      <c r="A1154" s="245">
        <v>781</v>
      </c>
      <c r="B1154" s="245"/>
      <c r="C1154" s="249"/>
      <c r="D1154" s="245"/>
      <c r="E1154" s="38" t="s">
        <v>207</v>
      </c>
      <c r="F1154" s="37">
        <v>36569</v>
      </c>
      <c r="G1154" s="37">
        <f>F1154/C1148</f>
        <v>4.82</v>
      </c>
      <c r="H1154" s="37">
        <f>36569/C1148</f>
        <v>4.82</v>
      </c>
    </row>
    <row r="1155" spans="1:8" ht="15.75" x14ac:dyDescent="0.25">
      <c r="A1155" s="245">
        <f>A1148+1</f>
        <v>145</v>
      </c>
      <c r="B1155" s="245" t="s">
        <v>305</v>
      </c>
      <c r="C1155" s="249">
        <v>628.9</v>
      </c>
      <c r="D1155" s="245" t="s">
        <v>206</v>
      </c>
      <c r="E1155" s="38" t="s">
        <v>216</v>
      </c>
      <c r="F1155" s="37">
        <f>SUM(F1156:F1159)</f>
        <v>2898530.05</v>
      </c>
      <c r="G1155" s="37">
        <f>SUM(G1156:G1159)</f>
        <v>4608.8900000000003</v>
      </c>
      <c r="H1155" s="37">
        <f>SUM(H1156:H1159)</f>
        <v>7320</v>
      </c>
    </row>
    <row r="1156" spans="1:8" ht="15.75" customHeight="1" x14ac:dyDescent="0.25">
      <c r="A1156" s="245"/>
      <c r="B1156" s="245"/>
      <c r="C1156" s="249"/>
      <c r="D1156" s="245"/>
      <c r="E1156" s="38" t="s">
        <v>175</v>
      </c>
      <c r="F1156" s="37">
        <v>66774.25</v>
      </c>
      <c r="G1156" s="37">
        <f>F1156/C1155</f>
        <v>106.18</v>
      </c>
      <c r="H1156" s="37">
        <v>164</v>
      </c>
    </row>
    <row r="1157" spans="1:8" ht="31.5" customHeight="1" x14ac:dyDescent="0.25">
      <c r="A1157" s="245"/>
      <c r="B1157" s="245"/>
      <c r="C1157" s="249"/>
      <c r="D1157" s="245"/>
      <c r="E1157" s="38" t="s">
        <v>176</v>
      </c>
      <c r="F1157" s="37">
        <v>9520</v>
      </c>
      <c r="G1157" s="37">
        <f>F1157/C1155</f>
        <v>15.14</v>
      </c>
      <c r="H1157" s="37">
        <v>90</v>
      </c>
    </row>
    <row r="1158" spans="1:8" ht="15.75" customHeight="1" x14ac:dyDescent="0.25">
      <c r="A1158" s="245">
        <v>996</v>
      </c>
      <c r="B1158" s="245"/>
      <c r="C1158" s="249"/>
      <c r="D1158" s="245"/>
      <c r="E1158" s="38" t="s">
        <v>177</v>
      </c>
      <c r="F1158" s="37">
        <v>2763105.35</v>
      </c>
      <c r="G1158" s="37">
        <f>F1158/C1155</f>
        <v>4393.55</v>
      </c>
      <c r="H1158" s="37">
        <v>6918</v>
      </c>
    </row>
    <row r="1159" spans="1:8" ht="15.75" customHeight="1" x14ac:dyDescent="0.25">
      <c r="A1159" s="245">
        <v>997</v>
      </c>
      <c r="B1159" s="245"/>
      <c r="C1159" s="249"/>
      <c r="D1159" s="245"/>
      <c r="E1159" s="38" t="s">
        <v>207</v>
      </c>
      <c r="F1159" s="37">
        <f>F1158*0.0214</f>
        <v>59130.45</v>
      </c>
      <c r="G1159" s="37">
        <f>F1159/C1155</f>
        <v>94.02</v>
      </c>
      <c r="H1159" s="37">
        <v>148</v>
      </c>
    </row>
    <row r="1160" spans="1:8" ht="15.75" x14ac:dyDescent="0.25">
      <c r="A1160" s="245">
        <f>A1155+1</f>
        <v>146</v>
      </c>
      <c r="B1160" s="245" t="s">
        <v>306</v>
      </c>
      <c r="C1160" s="249">
        <v>648.1</v>
      </c>
      <c r="D1160" s="245" t="s">
        <v>206</v>
      </c>
      <c r="E1160" s="38" t="s">
        <v>216</v>
      </c>
      <c r="F1160" s="37">
        <f>F1161+F1162</f>
        <v>3108442.53</v>
      </c>
      <c r="G1160" s="37">
        <f>G1161+G1162</f>
        <v>4796.24</v>
      </c>
      <c r="H1160" s="37">
        <f>H1161+H1162</f>
        <v>7066</v>
      </c>
    </row>
    <row r="1161" spans="1:8" ht="15.75" customHeight="1" x14ac:dyDescent="0.25">
      <c r="A1161" s="245">
        <v>998</v>
      </c>
      <c r="B1161" s="245"/>
      <c r="C1161" s="249"/>
      <c r="D1161" s="245"/>
      <c r="E1161" s="38" t="s">
        <v>177</v>
      </c>
      <c r="F1161" s="37">
        <v>3043315.58</v>
      </c>
      <c r="G1161" s="37">
        <f>F1161/C1160</f>
        <v>4695.75</v>
      </c>
      <c r="H1161" s="37">
        <v>6918</v>
      </c>
    </row>
    <row r="1162" spans="1:8" ht="15.75" customHeight="1" x14ac:dyDescent="0.25">
      <c r="A1162" s="245">
        <v>999</v>
      </c>
      <c r="B1162" s="245"/>
      <c r="C1162" s="249"/>
      <c r="D1162" s="245"/>
      <c r="E1162" s="38" t="s">
        <v>207</v>
      </c>
      <c r="F1162" s="37">
        <v>65126.95</v>
      </c>
      <c r="G1162" s="37">
        <f>F1162/C1160</f>
        <v>100.49</v>
      </c>
      <c r="H1162" s="37">
        <v>148</v>
      </c>
    </row>
    <row r="1163" spans="1:8" ht="15.75" x14ac:dyDescent="0.25">
      <c r="A1163" s="245">
        <f>A1160+1</f>
        <v>147</v>
      </c>
      <c r="B1163" s="245" t="s">
        <v>715</v>
      </c>
      <c r="C1163" s="249">
        <v>222.1</v>
      </c>
      <c r="D1163" s="245" t="s">
        <v>206</v>
      </c>
      <c r="E1163" s="38" t="s">
        <v>216</v>
      </c>
      <c r="F1163" s="37">
        <f>F1164+F1166+F1165</f>
        <v>68628.899999999994</v>
      </c>
      <c r="G1163" s="37">
        <f>G1164+G1166+G1165</f>
        <v>309</v>
      </c>
      <c r="H1163" s="37">
        <f>H1164+H1166+H1165</f>
        <v>309</v>
      </c>
    </row>
    <row r="1164" spans="1:8" ht="15.75" customHeight="1" x14ac:dyDescent="0.25">
      <c r="A1164" s="245">
        <v>75</v>
      </c>
      <c r="B1164" s="245"/>
      <c r="C1164" s="249"/>
      <c r="D1164" s="245"/>
      <c r="E1164" s="38" t="s">
        <v>175</v>
      </c>
      <c r="F1164" s="37">
        <f>C1163*H1164</f>
        <v>36424.400000000001</v>
      </c>
      <c r="G1164" s="37">
        <f>F1164/C1163</f>
        <v>164</v>
      </c>
      <c r="H1164" s="37">
        <v>164</v>
      </c>
    </row>
    <row r="1165" spans="1:8" ht="31.5" customHeight="1" x14ac:dyDescent="0.25">
      <c r="A1165" s="245"/>
      <c r="B1165" s="245"/>
      <c r="C1165" s="249"/>
      <c r="D1165" s="245"/>
      <c r="E1165" s="38" t="s">
        <v>176</v>
      </c>
      <c r="F1165" s="37">
        <f>C1163*H1165</f>
        <v>19989</v>
      </c>
      <c r="G1165" s="37">
        <f>F1165/C1163</f>
        <v>90</v>
      </c>
      <c r="H1165" s="37">
        <v>90</v>
      </c>
    </row>
    <row r="1166" spans="1:8" ht="31.5" customHeight="1" x14ac:dyDescent="0.25">
      <c r="A1166" s="245">
        <v>76</v>
      </c>
      <c r="B1166" s="245"/>
      <c r="C1166" s="249"/>
      <c r="D1166" s="245"/>
      <c r="E1166" s="38" t="s">
        <v>838</v>
      </c>
      <c r="F1166" s="37">
        <f>C1163*H1166</f>
        <v>12215.5</v>
      </c>
      <c r="G1166" s="37">
        <f>F1166/C1163</f>
        <v>55</v>
      </c>
      <c r="H1166" s="37">
        <v>55</v>
      </c>
    </row>
    <row r="1167" spans="1:8" ht="15.75" x14ac:dyDescent="0.25">
      <c r="A1167" s="245">
        <f>A1163+1</f>
        <v>148</v>
      </c>
      <c r="B1167" s="245" t="s">
        <v>716</v>
      </c>
      <c r="C1167" s="249">
        <v>170.5</v>
      </c>
      <c r="D1167" s="245" t="s">
        <v>206</v>
      </c>
      <c r="E1167" s="38" t="s">
        <v>216</v>
      </c>
      <c r="F1167" s="37">
        <f>F1168+F1170+F1169</f>
        <v>52684.5</v>
      </c>
      <c r="G1167" s="37">
        <f>G1168+G1170+G1169</f>
        <v>309</v>
      </c>
      <c r="H1167" s="37">
        <f>H1168+H1170+H1169</f>
        <v>309</v>
      </c>
    </row>
    <row r="1168" spans="1:8" ht="15.75" customHeight="1" x14ac:dyDescent="0.25">
      <c r="A1168" s="245">
        <v>75</v>
      </c>
      <c r="B1168" s="245"/>
      <c r="C1168" s="249"/>
      <c r="D1168" s="245"/>
      <c r="E1168" s="38" t="s">
        <v>175</v>
      </c>
      <c r="F1168" s="37">
        <f>C1167*H1168</f>
        <v>27962</v>
      </c>
      <c r="G1168" s="37">
        <f>F1168/C1167</f>
        <v>164</v>
      </c>
      <c r="H1168" s="37">
        <v>164</v>
      </c>
    </row>
    <row r="1169" spans="1:8" ht="31.5" customHeight="1" x14ac:dyDescent="0.25">
      <c r="A1169" s="245"/>
      <c r="B1169" s="245"/>
      <c r="C1169" s="249"/>
      <c r="D1169" s="245"/>
      <c r="E1169" s="38" t="s">
        <v>176</v>
      </c>
      <c r="F1169" s="37">
        <f>C1167*H1169</f>
        <v>15345</v>
      </c>
      <c r="G1169" s="37">
        <f>F1169/C1167</f>
        <v>90</v>
      </c>
      <c r="H1169" s="37">
        <v>90</v>
      </c>
    </row>
    <row r="1170" spans="1:8" ht="31.5" customHeight="1" x14ac:dyDescent="0.25">
      <c r="A1170" s="245">
        <v>76</v>
      </c>
      <c r="B1170" s="245"/>
      <c r="C1170" s="249"/>
      <c r="D1170" s="245"/>
      <c r="E1170" s="38" t="s">
        <v>838</v>
      </c>
      <c r="F1170" s="37">
        <f>C1167*H1170</f>
        <v>9377.5</v>
      </c>
      <c r="G1170" s="37">
        <f>F1170/C1167</f>
        <v>55</v>
      </c>
      <c r="H1170" s="37">
        <v>55</v>
      </c>
    </row>
    <row r="1171" spans="1:8" ht="15.75" customHeight="1" x14ac:dyDescent="0.25">
      <c r="A1171" s="245">
        <f>A1167+1</f>
        <v>149</v>
      </c>
      <c r="B1171" s="245" t="s">
        <v>336</v>
      </c>
      <c r="C1171" s="249">
        <v>3284.7</v>
      </c>
      <c r="D1171" s="245" t="s">
        <v>337</v>
      </c>
      <c r="E1171" s="38" t="s">
        <v>216</v>
      </c>
      <c r="F1171" s="37">
        <f>F1172</f>
        <v>2960</v>
      </c>
      <c r="G1171" s="37">
        <f>G1172</f>
        <v>0.9</v>
      </c>
      <c r="H1171" s="37">
        <f>H1172</f>
        <v>1</v>
      </c>
    </row>
    <row r="1172" spans="1:8" ht="31.5" customHeight="1" x14ac:dyDescent="0.25">
      <c r="A1172" s="245"/>
      <c r="B1172" s="245"/>
      <c r="C1172" s="249"/>
      <c r="D1172" s="245"/>
      <c r="E1172" s="38" t="s">
        <v>176</v>
      </c>
      <c r="F1172" s="37">
        <v>2960</v>
      </c>
      <c r="G1172" s="37">
        <f>F1172/C1171</f>
        <v>0.9</v>
      </c>
      <c r="H1172" s="37">
        <v>1</v>
      </c>
    </row>
    <row r="1173" spans="1:8" ht="15.75" customHeight="1" x14ac:dyDescent="0.25">
      <c r="A1173" s="245">
        <f>A1171+1</f>
        <v>150</v>
      </c>
      <c r="B1173" s="245" t="s">
        <v>717</v>
      </c>
      <c r="C1173" s="249">
        <v>2381.6</v>
      </c>
      <c r="D1173" s="245" t="s">
        <v>337</v>
      </c>
      <c r="E1173" s="38" t="s">
        <v>216</v>
      </c>
      <c r="F1173" s="37">
        <f>F1174+F1175</f>
        <v>11908</v>
      </c>
      <c r="G1173" s="37">
        <f>G1174+G1175</f>
        <v>5</v>
      </c>
      <c r="H1173" s="37">
        <f>H1174+H1175</f>
        <v>5</v>
      </c>
    </row>
    <row r="1174" spans="1:8" ht="15.75" customHeight="1" x14ac:dyDescent="0.25">
      <c r="A1174" s="245"/>
      <c r="B1174" s="245"/>
      <c r="C1174" s="249"/>
      <c r="D1174" s="245"/>
      <c r="E1174" s="38" t="s">
        <v>175</v>
      </c>
      <c r="F1174" s="37">
        <f>H1174*C1173</f>
        <v>9526.4</v>
      </c>
      <c r="G1174" s="37">
        <f>F1174/C1173</f>
        <v>4</v>
      </c>
      <c r="H1174" s="37">
        <v>4</v>
      </c>
    </row>
    <row r="1175" spans="1:8" ht="31.5" customHeight="1" x14ac:dyDescent="0.25">
      <c r="A1175" s="245"/>
      <c r="B1175" s="245"/>
      <c r="C1175" s="249"/>
      <c r="D1175" s="245"/>
      <c r="E1175" s="38" t="s">
        <v>176</v>
      </c>
      <c r="F1175" s="37">
        <f>H1175*C1173</f>
        <v>2381.6</v>
      </c>
      <c r="G1175" s="37">
        <f>F1175/C1173</f>
        <v>1</v>
      </c>
      <c r="H1175" s="37">
        <v>1</v>
      </c>
    </row>
    <row r="1176" spans="1:8" ht="15.75" x14ac:dyDescent="0.25">
      <c r="A1176" s="189" t="s">
        <v>406</v>
      </c>
      <c r="B1176" s="45"/>
      <c r="C1176" s="187">
        <f>C1177+C1180+C1183</f>
        <v>2101.17</v>
      </c>
      <c r="D1176" s="186"/>
      <c r="E1176" s="38"/>
      <c r="F1176" s="37">
        <f>F1177+F1180+F1183</f>
        <v>3188176.6</v>
      </c>
      <c r="G1176" s="37"/>
      <c r="H1176" s="37"/>
    </row>
    <row r="1177" spans="1:8" ht="15.75" customHeight="1" x14ac:dyDescent="0.25">
      <c r="A1177" s="245">
        <v>1</v>
      </c>
      <c r="B1177" s="245" t="s">
        <v>407</v>
      </c>
      <c r="C1177" s="249">
        <v>952.63</v>
      </c>
      <c r="D1177" s="245" t="s">
        <v>206</v>
      </c>
      <c r="E1177" s="38" t="s">
        <v>216</v>
      </c>
      <c r="F1177" s="37">
        <f>SUM(F1178:F1179)</f>
        <v>229583.83</v>
      </c>
      <c r="G1177" s="37">
        <f>SUM(G1178:G1179)</f>
        <v>241</v>
      </c>
      <c r="H1177" s="37">
        <f>SUM(H1178:H1179)</f>
        <v>241</v>
      </c>
    </row>
    <row r="1178" spans="1:8" ht="15.75" x14ac:dyDescent="0.25">
      <c r="A1178" s="245">
        <v>1020</v>
      </c>
      <c r="B1178" s="245"/>
      <c r="C1178" s="249"/>
      <c r="D1178" s="245"/>
      <c r="E1178" s="38" t="s">
        <v>175</v>
      </c>
      <c r="F1178" s="37">
        <f>C1177*H1178</f>
        <v>143847.13</v>
      </c>
      <c r="G1178" s="37">
        <f>F1178/C1177</f>
        <v>151</v>
      </c>
      <c r="H1178" s="37">
        <v>151</v>
      </c>
    </row>
    <row r="1179" spans="1:8" ht="31.5" x14ac:dyDescent="0.25">
      <c r="A1179" s="245">
        <v>1021</v>
      </c>
      <c r="B1179" s="245"/>
      <c r="C1179" s="249"/>
      <c r="D1179" s="245"/>
      <c r="E1179" s="38" t="s">
        <v>176</v>
      </c>
      <c r="F1179" s="37">
        <f>C1177*H1179</f>
        <v>85736.7</v>
      </c>
      <c r="G1179" s="37">
        <f>F1179/C1177</f>
        <v>90</v>
      </c>
      <c r="H1179" s="37">
        <v>90</v>
      </c>
    </row>
    <row r="1180" spans="1:8" ht="15.75" x14ac:dyDescent="0.25">
      <c r="A1180" s="245">
        <v>2</v>
      </c>
      <c r="B1180" s="245" t="s">
        <v>409</v>
      </c>
      <c r="C1180" s="249">
        <v>650.34</v>
      </c>
      <c r="D1180" s="245" t="s">
        <v>206</v>
      </c>
      <c r="E1180" s="38" t="s">
        <v>216</v>
      </c>
      <c r="F1180" s="37">
        <f>SUM(F1181:F1182)</f>
        <v>156731.94</v>
      </c>
      <c r="G1180" s="37">
        <f>SUM(G1181:G1182)</f>
        <v>241</v>
      </c>
      <c r="H1180" s="37">
        <f>SUM(H1181:H1182)</f>
        <v>241</v>
      </c>
    </row>
    <row r="1181" spans="1:8" ht="15.75" x14ac:dyDescent="0.25">
      <c r="A1181" s="245"/>
      <c r="B1181" s="245"/>
      <c r="C1181" s="249"/>
      <c r="D1181" s="245"/>
      <c r="E1181" s="38" t="s">
        <v>175</v>
      </c>
      <c r="F1181" s="37">
        <f>C1180*H1181</f>
        <v>98201.34</v>
      </c>
      <c r="G1181" s="37">
        <f>F1181/C1180</f>
        <v>151</v>
      </c>
      <c r="H1181" s="37">
        <v>151</v>
      </c>
    </row>
    <row r="1182" spans="1:8" ht="31.5" x14ac:dyDescent="0.25">
      <c r="A1182" s="245"/>
      <c r="B1182" s="245"/>
      <c r="C1182" s="249"/>
      <c r="D1182" s="245"/>
      <c r="E1182" s="38" t="s">
        <v>176</v>
      </c>
      <c r="F1182" s="37">
        <f>C1180*H1182</f>
        <v>58530.6</v>
      </c>
      <c r="G1182" s="37">
        <f>F1182/C1180</f>
        <v>90</v>
      </c>
      <c r="H1182" s="37">
        <v>90</v>
      </c>
    </row>
    <row r="1183" spans="1:8" ht="15.75" x14ac:dyDescent="0.25">
      <c r="A1183" s="245">
        <v>3</v>
      </c>
      <c r="B1183" s="245" t="s">
        <v>408</v>
      </c>
      <c r="C1183" s="249">
        <v>498.2</v>
      </c>
      <c r="D1183" s="245" t="s">
        <v>206</v>
      </c>
      <c r="E1183" s="38" t="s">
        <v>216</v>
      </c>
      <c r="F1183" s="37">
        <f>SUM(F1184:F1185)</f>
        <v>2801860.83</v>
      </c>
      <c r="G1183" s="37">
        <f>SUM(G1184:G1185)</f>
        <v>5623.97</v>
      </c>
      <c r="H1183" s="37">
        <f>SUM(H1184:H1185)</f>
        <v>7066</v>
      </c>
    </row>
    <row r="1184" spans="1:8" ht="15.75" x14ac:dyDescent="0.25">
      <c r="A1184" s="245">
        <v>1024</v>
      </c>
      <c r="B1184" s="245"/>
      <c r="C1184" s="249"/>
      <c r="D1184" s="245"/>
      <c r="E1184" s="38" t="s">
        <v>177</v>
      </c>
      <c r="F1184" s="37">
        <v>2743157.26</v>
      </c>
      <c r="G1184" s="37">
        <f>F1184/C1183</f>
        <v>5506.14</v>
      </c>
      <c r="H1184" s="37">
        <v>6918</v>
      </c>
    </row>
    <row r="1185" spans="1:8" ht="15.75" x14ac:dyDescent="0.25">
      <c r="A1185" s="245">
        <v>1025</v>
      </c>
      <c r="B1185" s="245"/>
      <c r="C1185" s="249"/>
      <c r="D1185" s="245"/>
      <c r="E1185" s="38" t="s">
        <v>207</v>
      </c>
      <c r="F1185" s="37">
        <f>F1184*0.0214</f>
        <v>58703.57</v>
      </c>
      <c r="G1185" s="37">
        <f>F1185/C1183</f>
        <v>117.83</v>
      </c>
      <c r="H1185" s="37">
        <v>148</v>
      </c>
    </row>
    <row r="1186" spans="1:8" ht="15.75" x14ac:dyDescent="0.25">
      <c r="A1186" s="189" t="s">
        <v>23</v>
      </c>
      <c r="B1186" s="45"/>
      <c r="C1186" s="37">
        <f>C1187+C1190+C1195</f>
        <v>1220.6199999999999</v>
      </c>
      <c r="D1186" s="186"/>
      <c r="E1186" s="38"/>
      <c r="F1186" s="37">
        <f>F1187+F1190+F1195</f>
        <v>1847069.79</v>
      </c>
      <c r="G1186" s="37"/>
      <c r="H1186" s="37"/>
    </row>
    <row r="1187" spans="1:8" ht="15.75" customHeight="1" x14ac:dyDescent="0.25">
      <c r="A1187" s="245">
        <v>1</v>
      </c>
      <c r="B1187" s="245" t="s">
        <v>638</v>
      </c>
      <c r="C1187" s="249">
        <v>343.31</v>
      </c>
      <c r="D1187" s="245" t="s">
        <v>206</v>
      </c>
      <c r="E1187" s="38" t="s">
        <v>216</v>
      </c>
      <c r="F1187" s="37">
        <f>SUM(F1188:F1189)</f>
        <v>88917.29</v>
      </c>
      <c r="G1187" s="37">
        <f>SUM(G1188:G1189)</f>
        <v>259</v>
      </c>
      <c r="H1187" s="37">
        <f>SUM(H1188:H1189)</f>
        <v>259</v>
      </c>
    </row>
    <row r="1188" spans="1:8" ht="15.75" customHeight="1" x14ac:dyDescent="0.25">
      <c r="A1188" s="245">
        <v>297</v>
      </c>
      <c r="B1188" s="245"/>
      <c r="C1188" s="249"/>
      <c r="D1188" s="245"/>
      <c r="E1188" s="38" t="s">
        <v>175</v>
      </c>
      <c r="F1188" s="37">
        <f>C1187*H1188</f>
        <v>55959.53</v>
      </c>
      <c r="G1188" s="37">
        <f>F1188/C1187</f>
        <v>163</v>
      </c>
      <c r="H1188" s="37">
        <v>163</v>
      </c>
    </row>
    <row r="1189" spans="1:8" ht="31.5" x14ac:dyDescent="0.25">
      <c r="A1189" s="245">
        <v>298</v>
      </c>
      <c r="B1189" s="245"/>
      <c r="C1189" s="249"/>
      <c r="D1189" s="245"/>
      <c r="E1189" s="38" t="s">
        <v>176</v>
      </c>
      <c r="F1189" s="37">
        <f>C1187*H1189</f>
        <v>32957.760000000002</v>
      </c>
      <c r="G1189" s="37">
        <f>F1189/C1187</f>
        <v>96</v>
      </c>
      <c r="H1189" s="37">
        <v>96</v>
      </c>
    </row>
    <row r="1190" spans="1:8" ht="15.75" customHeight="1" x14ac:dyDescent="0.25">
      <c r="A1190" s="245">
        <v>2</v>
      </c>
      <c r="B1190" s="245" t="s">
        <v>637</v>
      </c>
      <c r="C1190" s="249">
        <v>588.32000000000005</v>
      </c>
      <c r="D1190" s="245" t="s">
        <v>214</v>
      </c>
      <c r="E1190" s="38" t="s">
        <v>216</v>
      </c>
      <c r="F1190" s="37">
        <f>SUM(F1191:F1194)</f>
        <v>153551.51999999999</v>
      </c>
      <c r="G1190" s="37">
        <f>SUM(G1191:G1194)</f>
        <v>261</v>
      </c>
      <c r="H1190" s="37">
        <f>SUM(H1191:H1194)</f>
        <v>261</v>
      </c>
    </row>
    <row r="1191" spans="1:8" ht="29.25" customHeight="1" x14ac:dyDescent="0.25">
      <c r="A1191" s="245">
        <v>297</v>
      </c>
      <c r="B1191" s="245"/>
      <c r="C1191" s="249"/>
      <c r="D1191" s="245"/>
      <c r="E1191" s="38" t="s">
        <v>520</v>
      </c>
      <c r="F1191" s="37">
        <f>C1190*H1191</f>
        <v>61773.599999999999</v>
      </c>
      <c r="G1191" s="37">
        <f>F1191/C1190</f>
        <v>105</v>
      </c>
      <c r="H1191" s="37">
        <v>105</v>
      </c>
    </row>
    <row r="1192" spans="1:8" ht="31.5" x14ac:dyDescent="0.25">
      <c r="A1192" s="245">
        <v>298</v>
      </c>
      <c r="B1192" s="245"/>
      <c r="C1192" s="249"/>
      <c r="D1192" s="245"/>
      <c r="E1192" s="38" t="s">
        <v>176</v>
      </c>
      <c r="F1192" s="37">
        <f>C1190*H1192</f>
        <v>20002.88</v>
      </c>
      <c r="G1192" s="37">
        <f>F1192/C1190</f>
        <v>34</v>
      </c>
      <c r="H1192" s="37">
        <v>34</v>
      </c>
    </row>
    <row r="1193" spans="1:8" ht="30.75" customHeight="1" x14ac:dyDescent="0.25">
      <c r="A1193" s="245">
        <v>301</v>
      </c>
      <c r="B1193" s="245"/>
      <c r="C1193" s="249"/>
      <c r="D1193" s="245"/>
      <c r="E1193" s="38" t="s">
        <v>521</v>
      </c>
      <c r="F1193" s="37">
        <f>C1190*H1193</f>
        <v>54125.440000000002</v>
      </c>
      <c r="G1193" s="37">
        <f>F1193/C1190</f>
        <v>92</v>
      </c>
      <c r="H1193" s="37">
        <v>92</v>
      </c>
    </row>
    <row r="1194" spans="1:8" ht="31.5" x14ac:dyDescent="0.25">
      <c r="A1194" s="245">
        <v>302</v>
      </c>
      <c r="B1194" s="245"/>
      <c r="C1194" s="249"/>
      <c r="D1194" s="245"/>
      <c r="E1194" s="38" t="s">
        <v>176</v>
      </c>
      <c r="F1194" s="37">
        <f>C1190*H1194</f>
        <v>17649.599999999999</v>
      </c>
      <c r="G1194" s="37">
        <f>F1194/C1190</f>
        <v>30</v>
      </c>
      <c r="H1194" s="37">
        <v>30</v>
      </c>
    </row>
    <row r="1195" spans="1:8" ht="15.75" x14ac:dyDescent="0.25">
      <c r="A1195" s="245">
        <v>3</v>
      </c>
      <c r="B1195" s="245" t="s">
        <v>307</v>
      </c>
      <c r="C1195" s="249">
        <v>288.99</v>
      </c>
      <c r="D1195" s="245" t="s">
        <v>206</v>
      </c>
      <c r="E1195" s="38" t="s">
        <v>216</v>
      </c>
      <c r="F1195" s="37">
        <f>F1196+F1197</f>
        <v>1604600.98</v>
      </c>
      <c r="G1195" s="37">
        <f>G1196+G1197</f>
        <v>5552.44</v>
      </c>
      <c r="H1195" s="37">
        <f>H1196+H1197</f>
        <v>7539</v>
      </c>
    </row>
    <row r="1196" spans="1:8" ht="15.75" x14ac:dyDescent="0.25">
      <c r="A1196" s="245">
        <v>1030</v>
      </c>
      <c r="B1196" s="245"/>
      <c r="C1196" s="249"/>
      <c r="D1196" s="245"/>
      <c r="E1196" s="38" t="s">
        <v>177</v>
      </c>
      <c r="F1196" s="37">
        <v>1570981.97</v>
      </c>
      <c r="G1196" s="37">
        <f>F1196/$C$1195</f>
        <v>5436.11</v>
      </c>
      <c r="H1196" s="37">
        <v>7381</v>
      </c>
    </row>
    <row r="1197" spans="1:8" ht="15.75" x14ac:dyDescent="0.25">
      <c r="A1197" s="245">
        <v>1031</v>
      </c>
      <c r="B1197" s="245"/>
      <c r="C1197" s="249"/>
      <c r="D1197" s="245"/>
      <c r="E1197" s="38" t="s">
        <v>207</v>
      </c>
      <c r="F1197" s="37">
        <f>F1196*0.0214</f>
        <v>33619.01</v>
      </c>
      <c r="G1197" s="37">
        <f>F1197/$C$1195</f>
        <v>116.33</v>
      </c>
      <c r="H1197" s="37">
        <v>158</v>
      </c>
    </row>
    <row r="1198" spans="1:8" ht="15.75" x14ac:dyDescent="0.25">
      <c r="A1198" s="189" t="s">
        <v>414</v>
      </c>
      <c r="B1198" s="45"/>
      <c r="C1198" s="187">
        <f>C1199</f>
        <v>330</v>
      </c>
      <c r="D1198" s="186"/>
      <c r="E1198" s="38"/>
      <c r="F1198" s="37">
        <f>F1199</f>
        <v>1788847.26</v>
      </c>
      <c r="G1198" s="37"/>
      <c r="H1198" s="37"/>
    </row>
    <row r="1199" spans="1:8" ht="15.75" customHeight="1" x14ac:dyDescent="0.25">
      <c r="A1199" s="245">
        <v>1</v>
      </c>
      <c r="B1199" s="245" t="s">
        <v>416</v>
      </c>
      <c r="C1199" s="249">
        <v>330</v>
      </c>
      <c r="D1199" s="245" t="s">
        <v>206</v>
      </c>
      <c r="E1199" s="38" t="s">
        <v>216</v>
      </c>
      <c r="F1199" s="37">
        <f>F1200+F1201</f>
        <v>1788847.26</v>
      </c>
      <c r="G1199" s="37">
        <f>G1200+G1201</f>
        <v>5420.75</v>
      </c>
      <c r="H1199" s="37">
        <f>H1200+H1201</f>
        <v>7066</v>
      </c>
    </row>
    <row r="1200" spans="1:8" ht="15.75" x14ac:dyDescent="0.25">
      <c r="A1200" s="245">
        <v>1040</v>
      </c>
      <c r="B1200" s="245"/>
      <c r="C1200" s="249"/>
      <c r="D1200" s="245"/>
      <c r="E1200" s="38" t="s">
        <v>177</v>
      </c>
      <c r="F1200" s="37">
        <v>1751367.99</v>
      </c>
      <c r="G1200" s="37">
        <f>F1200/C1199</f>
        <v>5307.18</v>
      </c>
      <c r="H1200" s="37">
        <v>6918</v>
      </c>
    </row>
    <row r="1201" spans="1:8" ht="15.75" x14ac:dyDescent="0.25">
      <c r="A1201" s="245">
        <v>1041</v>
      </c>
      <c r="B1201" s="245"/>
      <c r="C1201" s="249"/>
      <c r="D1201" s="245"/>
      <c r="E1201" s="38" t="s">
        <v>207</v>
      </c>
      <c r="F1201" s="37">
        <f>F1200*0.0214</f>
        <v>37479.269999999997</v>
      </c>
      <c r="G1201" s="37">
        <f>F1201/C1199</f>
        <v>113.57</v>
      </c>
      <c r="H1201" s="37">
        <v>148</v>
      </c>
    </row>
    <row r="1202" spans="1:8" ht="15.75" x14ac:dyDescent="0.25">
      <c r="A1202" s="189" t="s">
        <v>24</v>
      </c>
      <c r="B1202" s="45"/>
      <c r="C1202" s="37">
        <f>C1203+C1206+C1209+C1212+C1215+C1218+C1221+C1224+C1227+C1232+C1235+C1238+C1241+C1244+C1249+C1252+C1255+C1258</f>
        <v>6219.8</v>
      </c>
      <c r="D1202" s="186"/>
      <c r="E1202" s="38"/>
      <c r="F1202" s="37">
        <f>F1203+F1206+F1209+F1212+F1215+F1218+F1221+F1224+F1227+F1232+F1235+F1238+F1241+F1244+F1249+F1252+F1255+F1258</f>
        <v>34095221.460000001</v>
      </c>
      <c r="G1202" s="37"/>
      <c r="H1202" s="37"/>
    </row>
    <row r="1203" spans="1:8" ht="15.75" customHeight="1" x14ac:dyDescent="0.25">
      <c r="A1203" s="245">
        <v>1</v>
      </c>
      <c r="B1203" s="245" t="s">
        <v>308</v>
      </c>
      <c r="C1203" s="249">
        <v>477</v>
      </c>
      <c r="D1203" s="245" t="s">
        <v>206</v>
      </c>
      <c r="E1203" s="38" t="s">
        <v>216</v>
      </c>
      <c r="F1203" s="37">
        <f>F1204+F1205</f>
        <v>2553803.62</v>
      </c>
      <c r="G1203" s="37">
        <f>G1204+G1205</f>
        <v>5353.89</v>
      </c>
      <c r="H1203" s="37">
        <f>H1204+H1205</f>
        <v>7539</v>
      </c>
    </row>
    <row r="1204" spans="1:8" ht="15.75" x14ac:dyDescent="0.25">
      <c r="A1204" s="245">
        <v>1042</v>
      </c>
      <c r="B1204" s="245"/>
      <c r="C1204" s="249"/>
      <c r="D1204" s="245"/>
      <c r="E1204" s="38" t="s">
        <v>177</v>
      </c>
      <c r="F1204" s="37">
        <f>2500297.26</f>
        <v>2500297.2599999998</v>
      </c>
      <c r="G1204" s="37">
        <f>F1204/C1203+0.01</f>
        <v>5241.72</v>
      </c>
      <c r="H1204" s="37">
        <v>7381</v>
      </c>
    </row>
    <row r="1205" spans="1:8" ht="15.75" x14ac:dyDescent="0.25">
      <c r="A1205" s="245">
        <v>1043</v>
      </c>
      <c r="B1205" s="245"/>
      <c r="C1205" s="249"/>
      <c r="D1205" s="245"/>
      <c r="E1205" s="38" t="s">
        <v>207</v>
      </c>
      <c r="F1205" s="37">
        <f>F1204*0.0214</f>
        <v>53506.36</v>
      </c>
      <c r="G1205" s="37">
        <f>F1205/C1203</f>
        <v>112.17</v>
      </c>
      <c r="H1205" s="37">
        <v>158</v>
      </c>
    </row>
    <row r="1206" spans="1:8" ht="15.75" customHeight="1" x14ac:dyDescent="0.25">
      <c r="A1206" s="245">
        <f>A1203+1</f>
        <v>2</v>
      </c>
      <c r="B1206" s="245" t="s">
        <v>420</v>
      </c>
      <c r="C1206" s="249">
        <v>364.1</v>
      </c>
      <c r="D1206" s="245" t="s">
        <v>206</v>
      </c>
      <c r="E1206" s="38" t="s">
        <v>216</v>
      </c>
      <c r="F1206" s="37">
        <f>F1207+F1208</f>
        <v>2207593.3199999998</v>
      </c>
      <c r="G1206" s="37">
        <f>G1207+G1208</f>
        <v>6063.15</v>
      </c>
      <c r="H1206" s="37">
        <f>H1207+H1208</f>
        <v>7539</v>
      </c>
    </row>
    <row r="1207" spans="1:8" ht="15.75" x14ac:dyDescent="0.25">
      <c r="A1207" s="245">
        <v>1046</v>
      </c>
      <c r="B1207" s="245"/>
      <c r="C1207" s="249"/>
      <c r="D1207" s="245"/>
      <c r="E1207" s="38" t="s">
        <v>177</v>
      </c>
      <c r="F1207" s="37">
        <f>2161340.63</f>
        <v>2161340.63</v>
      </c>
      <c r="G1207" s="37">
        <f>F1207/C1206</f>
        <v>5936.12</v>
      </c>
      <c r="H1207" s="37">
        <v>7381</v>
      </c>
    </row>
    <row r="1208" spans="1:8" ht="15.75" x14ac:dyDescent="0.25">
      <c r="A1208" s="245">
        <v>1047</v>
      </c>
      <c r="B1208" s="245"/>
      <c r="C1208" s="249"/>
      <c r="D1208" s="245"/>
      <c r="E1208" s="38" t="s">
        <v>207</v>
      </c>
      <c r="F1208" s="37">
        <f>F1207*0.0214</f>
        <v>46252.69</v>
      </c>
      <c r="G1208" s="37">
        <f>F1208/C1206</f>
        <v>127.03</v>
      </c>
      <c r="H1208" s="37">
        <v>158</v>
      </c>
    </row>
    <row r="1209" spans="1:8" ht="15.75" customHeight="1" x14ac:dyDescent="0.25">
      <c r="A1209" s="245">
        <f>A1206+1</f>
        <v>3</v>
      </c>
      <c r="B1209" s="245" t="s">
        <v>309</v>
      </c>
      <c r="C1209" s="249">
        <v>428.1</v>
      </c>
      <c r="D1209" s="245" t="s">
        <v>206</v>
      </c>
      <c r="E1209" s="38" t="s">
        <v>216</v>
      </c>
      <c r="F1209" s="37">
        <f>F1210+F1211</f>
        <v>3217372.43</v>
      </c>
      <c r="G1209" s="37">
        <f>G1210+G1211</f>
        <v>7515.47</v>
      </c>
      <c r="H1209" s="37">
        <f>H1210+H1211</f>
        <v>7539</v>
      </c>
    </row>
    <row r="1210" spans="1:8" ht="15.75" x14ac:dyDescent="0.25">
      <c r="A1210" s="245">
        <v>1048</v>
      </c>
      <c r="B1210" s="245"/>
      <c r="C1210" s="249"/>
      <c r="D1210" s="245"/>
      <c r="E1210" s="38" t="s">
        <v>177</v>
      </c>
      <c r="F1210" s="37">
        <v>3149963.22</v>
      </c>
      <c r="G1210" s="37">
        <f>F1210/C1209</f>
        <v>7358.01</v>
      </c>
      <c r="H1210" s="37">
        <v>7381</v>
      </c>
    </row>
    <row r="1211" spans="1:8" ht="15.75" x14ac:dyDescent="0.25">
      <c r="A1211" s="245">
        <v>1049</v>
      </c>
      <c r="B1211" s="245"/>
      <c r="C1211" s="249"/>
      <c r="D1211" s="245"/>
      <c r="E1211" s="38" t="s">
        <v>207</v>
      </c>
      <c r="F1211" s="37">
        <f>F1210*0.0214</f>
        <v>67409.210000000006</v>
      </c>
      <c r="G1211" s="37">
        <f>F1211/C1209</f>
        <v>157.46</v>
      </c>
      <c r="H1211" s="37">
        <v>158</v>
      </c>
    </row>
    <row r="1212" spans="1:8" ht="15.75" customHeight="1" x14ac:dyDescent="0.25">
      <c r="A1212" s="245">
        <f>A1209+1</f>
        <v>4</v>
      </c>
      <c r="B1212" s="245" t="s">
        <v>310</v>
      </c>
      <c r="C1212" s="249">
        <v>406.5</v>
      </c>
      <c r="D1212" s="245" t="s">
        <v>206</v>
      </c>
      <c r="E1212" s="38" t="s">
        <v>216</v>
      </c>
      <c r="F1212" s="37">
        <f>F1213+F1214</f>
        <v>2797768.29</v>
      </c>
      <c r="G1212" s="37">
        <f>G1213+G1214</f>
        <v>6882.58</v>
      </c>
      <c r="H1212" s="37">
        <f>H1213+H1214</f>
        <v>7539</v>
      </c>
    </row>
    <row r="1213" spans="1:8" ht="15.75" x14ac:dyDescent="0.25">
      <c r="A1213" s="245">
        <v>1050</v>
      </c>
      <c r="B1213" s="245"/>
      <c r="C1213" s="249"/>
      <c r="D1213" s="245"/>
      <c r="E1213" s="38" t="s">
        <v>177</v>
      </c>
      <c r="F1213" s="37">
        <v>2739150.47</v>
      </c>
      <c r="G1213" s="37">
        <f>F1213/C1212</f>
        <v>6738.38</v>
      </c>
      <c r="H1213" s="37">
        <v>7381</v>
      </c>
    </row>
    <row r="1214" spans="1:8" ht="15.75" x14ac:dyDescent="0.25">
      <c r="A1214" s="245">
        <v>1051</v>
      </c>
      <c r="B1214" s="245"/>
      <c r="C1214" s="249"/>
      <c r="D1214" s="245"/>
      <c r="E1214" s="38" t="s">
        <v>207</v>
      </c>
      <c r="F1214" s="37">
        <f>F1213*0.0214</f>
        <v>58617.82</v>
      </c>
      <c r="G1214" s="37">
        <f>F1214/C1212</f>
        <v>144.19999999999999</v>
      </c>
      <c r="H1214" s="37">
        <v>158</v>
      </c>
    </row>
    <row r="1215" spans="1:8" ht="15.75" x14ac:dyDescent="0.25">
      <c r="A1215" s="245">
        <f>A1212+1</f>
        <v>5</v>
      </c>
      <c r="B1215" s="245" t="s">
        <v>421</v>
      </c>
      <c r="C1215" s="249">
        <v>225.3</v>
      </c>
      <c r="D1215" s="245" t="s">
        <v>206</v>
      </c>
      <c r="E1215" s="38" t="s">
        <v>216</v>
      </c>
      <c r="F1215" s="37">
        <f>F1216+F1217</f>
        <v>1253936.81</v>
      </c>
      <c r="G1215" s="37">
        <f>G1216+G1217</f>
        <v>5565.63</v>
      </c>
      <c r="H1215" s="37">
        <f>H1216+H1217</f>
        <v>7539</v>
      </c>
    </row>
    <row r="1216" spans="1:8" ht="15.75" x14ac:dyDescent="0.25">
      <c r="A1216" s="245">
        <v>1058</v>
      </c>
      <c r="B1216" s="245"/>
      <c r="C1216" s="249"/>
      <c r="D1216" s="245"/>
      <c r="E1216" s="38" t="s">
        <v>177</v>
      </c>
      <c r="F1216" s="37">
        <f>1227664.78</f>
        <v>1227664.78</v>
      </c>
      <c r="G1216" s="37">
        <f>F1216/C1215</f>
        <v>5449.02</v>
      </c>
      <c r="H1216" s="37">
        <v>7381</v>
      </c>
    </row>
    <row r="1217" spans="1:8" ht="15.75" x14ac:dyDescent="0.25">
      <c r="A1217" s="245">
        <v>1059</v>
      </c>
      <c r="B1217" s="245"/>
      <c r="C1217" s="249"/>
      <c r="D1217" s="245"/>
      <c r="E1217" s="38" t="s">
        <v>207</v>
      </c>
      <c r="F1217" s="37">
        <f>F1216*0.0214</f>
        <v>26272.03</v>
      </c>
      <c r="G1217" s="37">
        <f>F1217/C1215</f>
        <v>116.61</v>
      </c>
      <c r="H1217" s="37">
        <v>158</v>
      </c>
    </row>
    <row r="1218" spans="1:8" ht="15.75" x14ac:dyDescent="0.25">
      <c r="A1218" s="245">
        <f>A1215+1</f>
        <v>6</v>
      </c>
      <c r="B1218" s="245" t="s">
        <v>422</v>
      </c>
      <c r="C1218" s="249">
        <v>320.7</v>
      </c>
      <c r="D1218" s="245" t="s">
        <v>206</v>
      </c>
      <c r="E1218" s="38" t="s">
        <v>216</v>
      </c>
      <c r="F1218" s="37">
        <f>F1219+F1220</f>
        <v>1762000.56</v>
      </c>
      <c r="G1218" s="37">
        <f>G1219+G1220</f>
        <v>5494.23</v>
      </c>
      <c r="H1218" s="37">
        <f>H1219+H1220</f>
        <v>7539</v>
      </c>
    </row>
    <row r="1219" spans="1:8" ht="15.75" x14ac:dyDescent="0.25">
      <c r="A1219" s="245">
        <v>1064</v>
      </c>
      <c r="B1219" s="245"/>
      <c r="C1219" s="249"/>
      <c r="D1219" s="245"/>
      <c r="E1219" s="38" t="s">
        <v>177</v>
      </c>
      <c r="F1219" s="37">
        <v>1725083.77</v>
      </c>
      <c r="G1219" s="37">
        <f>F1219/C1218</f>
        <v>5379.12</v>
      </c>
      <c r="H1219" s="37">
        <v>7381</v>
      </c>
    </row>
    <row r="1220" spans="1:8" ht="15.75" x14ac:dyDescent="0.25">
      <c r="A1220" s="245">
        <v>1065</v>
      </c>
      <c r="B1220" s="245"/>
      <c r="C1220" s="249"/>
      <c r="D1220" s="245"/>
      <c r="E1220" s="38" t="s">
        <v>207</v>
      </c>
      <c r="F1220" s="37">
        <f>F1219*0.0214</f>
        <v>36916.79</v>
      </c>
      <c r="G1220" s="37">
        <f>F1220/C1218</f>
        <v>115.11</v>
      </c>
      <c r="H1220" s="37">
        <v>158</v>
      </c>
    </row>
    <row r="1221" spans="1:8" ht="15.75" x14ac:dyDescent="0.25">
      <c r="A1221" s="245">
        <f>A1218+1</f>
        <v>7</v>
      </c>
      <c r="B1221" s="245" t="s">
        <v>483</v>
      </c>
      <c r="C1221" s="249">
        <v>219.1</v>
      </c>
      <c r="D1221" s="245" t="s">
        <v>484</v>
      </c>
      <c r="E1221" s="38" t="s">
        <v>216</v>
      </c>
      <c r="F1221" s="37">
        <f>F1222+F1223</f>
        <v>859529.3</v>
      </c>
      <c r="G1221" s="37">
        <f>G1222+G1223</f>
        <v>3923</v>
      </c>
      <c r="H1221" s="37">
        <f>H1222+H1223</f>
        <v>3923</v>
      </c>
    </row>
    <row r="1222" spans="1:8" ht="15.75" x14ac:dyDescent="0.25">
      <c r="A1222" s="245">
        <v>1066</v>
      </c>
      <c r="B1222" s="245"/>
      <c r="C1222" s="249"/>
      <c r="D1222" s="245"/>
      <c r="E1222" s="38" t="s">
        <v>177</v>
      </c>
      <c r="F1222" s="37">
        <f>H1222*C1221</f>
        <v>841563.1</v>
      </c>
      <c r="G1222" s="37">
        <f>F1222/C1221</f>
        <v>3841</v>
      </c>
      <c r="H1222" s="37">
        <v>3841</v>
      </c>
    </row>
    <row r="1223" spans="1:8" ht="15.75" x14ac:dyDescent="0.25">
      <c r="A1223" s="245">
        <v>1067</v>
      </c>
      <c r="B1223" s="245"/>
      <c r="C1223" s="249"/>
      <c r="D1223" s="245"/>
      <c r="E1223" s="38" t="s">
        <v>207</v>
      </c>
      <c r="F1223" s="37">
        <f>H1223*C1221</f>
        <v>17966.2</v>
      </c>
      <c r="G1223" s="37">
        <f>F1223/C1221</f>
        <v>82</v>
      </c>
      <c r="H1223" s="37">
        <v>82</v>
      </c>
    </row>
    <row r="1224" spans="1:8" ht="15.75" x14ac:dyDescent="0.25">
      <c r="A1224" s="245">
        <f>A1221+1</f>
        <v>8</v>
      </c>
      <c r="B1224" s="245" t="s">
        <v>423</v>
      </c>
      <c r="C1224" s="249">
        <v>239.9</v>
      </c>
      <c r="D1224" s="245" t="s">
        <v>206</v>
      </c>
      <c r="E1224" s="38" t="s">
        <v>216</v>
      </c>
      <c r="F1224" s="37">
        <f>F1225+F1226</f>
        <v>1803393.01</v>
      </c>
      <c r="G1224" s="37">
        <f>G1225+G1226</f>
        <v>7517.27</v>
      </c>
      <c r="H1224" s="37">
        <f>H1225+H1226</f>
        <v>7539</v>
      </c>
    </row>
    <row r="1225" spans="1:8" ht="15.75" x14ac:dyDescent="0.25">
      <c r="A1225" s="245">
        <v>1070</v>
      </c>
      <c r="B1225" s="245"/>
      <c r="C1225" s="249"/>
      <c r="D1225" s="245"/>
      <c r="E1225" s="38" t="s">
        <v>177</v>
      </c>
      <c r="F1225" s="37">
        <v>1765608.98</v>
      </c>
      <c r="G1225" s="37">
        <f>F1225/C1224</f>
        <v>7359.77</v>
      </c>
      <c r="H1225" s="37">
        <v>7381</v>
      </c>
    </row>
    <row r="1226" spans="1:8" ht="15.75" x14ac:dyDescent="0.25">
      <c r="A1226" s="245">
        <v>1071</v>
      </c>
      <c r="B1226" s="245"/>
      <c r="C1226" s="249"/>
      <c r="D1226" s="245"/>
      <c r="E1226" s="38" t="s">
        <v>207</v>
      </c>
      <c r="F1226" s="37">
        <f>F1225*0.0214</f>
        <v>37784.03</v>
      </c>
      <c r="G1226" s="37">
        <f>F1226/C1224</f>
        <v>157.5</v>
      </c>
      <c r="H1226" s="37">
        <v>158</v>
      </c>
    </row>
    <row r="1227" spans="1:8" ht="15.75" x14ac:dyDescent="0.25">
      <c r="A1227" s="245">
        <f>A1224+1</f>
        <v>9</v>
      </c>
      <c r="B1227" s="245" t="s">
        <v>424</v>
      </c>
      <c r="C1227" s="249">
        <v>199.2</v>
      </c>
      <c r="D1227" s="245" t="s">
        <v>214</v>
      </c>
      <c r="E1227" s="38" t="s">
        <v>216</v>
      </c>
      <c r="F1227" s="37">
        <f>F1228+F1229+F1230+F1231</f>
        <v>1206561.07</v>
      </c>
      <c r="G1227" s="37">
        <f>G1228+G1229+G1230+G1231</f>
        <v>6057.03</v>
      </c>
      <c r="H1227" s="37">
        <f>H1228+H1229+H1230+H1231</f>
        <v>7704</v>
      </c>
    </row>
    <row r="1228" spans="1:8" ht="15.75" x14ac:dyDescent="0.25">
      <c r="A1228" s="245">
        <v>1074</v>
      </c>
      <c r="B1228" s="245"/>
      <c r="C1228" s="249"/>
      <c r="D1228" s="245"/>
      <c r="E1228" s="38" t="s">
        <v>425</v>
      </c>
      <c r="F1228" s="37">
        <v>173023.52</v>
      </c>
      <c r="G1228" s="37">
        <f>F1228/C1227</f>
        <v>868.59</v>
      </c>
      <c r="H1228" s="37">
        <v>2295</v>
      </c>
    </row>
    <row r="1229" spans="1:8" ht="15.75" x14ac:dyDescent="0.25">
      <c r="A1229" s="245">
        <v>1075</v>
      </c>
      <c r="B1229" s="245"/>
      <c r="C1229" s="249"/>
      <c r="D1229" s="245"/>
      <c r="E1229" s="38" t="s">
        <v>207</v>
      </c>
      <c r="F1229" s="37">
        <f>F1228*0.0214</f>
        <v>3702.7</v>
      </c>
      <c r="G1229" s="37">
        <f>F1229/C1227</f>
        <v>18.59</v>
      </c>
      <c r="H1229" s="37">
        <v>49</v>
      </c>
    </row>
    <row r="1230" spans="1:8" ht="15.75" x14ac:dyDescent="0.25">
      <c r="A1230" s="245">
        <v>1078</v>
      </c>
      <c r="B1230" s="245"/>
      <c r="C1230" s="249"/>
      <c r="D1230" s="245"/>
      <c r="E1230" s="38" t="s">
        <v>177</v>
      </c>
      <c r="F1230" s="37">
        <v>1008258.13</v>
      </c>
      <c r="G1230" s="37">
        <f>F1230/C1227-0.01</f>
        <v>5061.53</v>
      </c>
      <c r="H1230" s="37">
        <v>5248</v>
      </c>
    </row>
    <row r="1231" spans="1:8" ht="15.75" x14ac:dyDescent="0.25">
      <c r="A1231" s="245">
        <v>1079</v>
      </c>
      <c r="B1231" s="245"/>
      <c r="C1231" s="249"/>
      <c r="D1231" s="245"/>
      <c r="E1231" s="38" t="s">
        <v>207</v>
      </c>
      <c r="F1231" s="37">
        <f>F1230*0.0214</f>
        <v>21576.720000000001</v>
      </c>
      <c r="G1231" s="37">
        <f>F1231/C1227</f>
        <v>108.32</v>
      </c>
      <c r="H1231" s="37">
        <v>112</v>
      </c>
    </row>
    <row r="1232" spans="1:8" ht="15.75" x14ac:dyDescent="0.25">
      <c r="A1232" s="245">
        <f>A1227+1</f>
        <v>10</v>
      </c>
      <c r="B1232" s="245" t="s">
        <v>426</v>
      </c>
      <c r="C1232" s="249">
        <v>201.7</v>
      </c>
      <c r="D1232" s="245" t="s">
        <v>206</v>
      </c>
      <c r="E1232" s="38" t="s">
        <v>216</v>
      </c>
      <c r="F1232" s="37">
        <f>F1233+F1234</f>
        <v>1340127.02</v>
      </c>
      <c r="G1232" s="37">
        <f>G1233+G1234</f>
        <v>6644.16</v>
      </c>
      <c r="H1232" s="37">
        <f>H1233+H1234</f>
        <v>7539</v>
      </c>
    </row>
    <row r="1233" spans="1:8" ht="15.75" x14ac:dyDescent="0.25">
      <c r="A1233" s="245">
        <v>1082</v>
      </c>
      <c r="B1233" s="245"/>
      <c r="C1233" s="249"/>
      <c r="D1233" s="245"/>
      <c r="E1233" s="38" t="s">
        <v>177</v>
      </c>
      <c r="F1233" s="37">
        <v>1312049.17</v>
      </c>
      <c r="G1233" s="37">
        <f>F1233/C1232</f>
        <v>6504.95</v>
      </c>
      <c r="H1233" s="37">
        <v>7381</v>
      </c>
    </row>
    <row r="1234" spans="1:8" ht="15.75" x14ac:dyDescent="0.25">
      <c r="A1234" s="245">
        <v>1083</v>
      </c>
      <c r="B1234" s="245"/>
      <c r="C1234" s="249"/>
      <c r="D1234" s="245"/>
      <c r="E1234" s="38" t="s">
        <v>207</v>
      </c>
      <c r="F1234" s="37">
        <f>F1233*0.0214</f>
        <v>28077.85</v>
      </c>
      <c r="G1234" s="37">
        <f>F1234/C1232</f>
        <v>139.21</v>
      </c>
      <c r="H1234" s="37">
        <v>158</v>
      </c>
    </row>
    <row r="1235" spans="1:8" ht="15.75" x14ac:dyDescent="0.25">
      <c r="A1235" s="245">
        <f>A1232+1</f>
        <v>11</v>
      </c>
      <c r="B1235" s="245" t="s">
        <v>427</v>
      </c>
      <c r="C1235" s="249">
        <v>606.1</v>
      </c>
      <c r="D1235" s="245" t="s">
        <v>206</v>
      </c>
      <c r="E1235" s="38" t="s">
        <v>216</v>
      </c>
      <c r="F1235" s="37">
        <f>F1236+F1237</f>
        <v>2254971.5099999998</v>
      </c>
      <c r="G1235" s="37">
        <f>G1236+G1237</f>
        <v>3720.46</v>
      </c>
      <c r="H1235" s="37">
        <f>H1236+H1237</f>
        <v>7539</v>
      </c>
    </row>
    <row r="1236" spans="1:8" ht="15.75" x14ac:dyDescent="0.25">
      <c r="A1236" s="245">
        <v>1086</v>
      </c>
      <c r="B1236" s="245"/>
      <c r="C1236" s="249"/>
      <c r="D1236" s="245"/>
      <c r="E1236" s="38" t="s">
        <v>177</v>
      </c>
      <c r="F1236" s="37">
        <f>2207726.17</f>
        <v>2207726.17</v>
      </c>
      <c r="G1236" s="37">
        <f>F1236/C1235</f>
        <v>3642.51</v>
      </c>
      <c r="H1236" s="37">
        <v>7381</v>
      </c>
    </row>
    <row r="1237" spans="1:8" ht="15.75" x14ac:dyDescent="0.25">
      <c r="A1237" s="245">
        <v>1087</v>
      </c>
      <c r="B1237" s="245"/>
      <c r="C1237" s="249"/>
      <c r="D1237" s="245"/>
      <c r="E1237" s="38" t="s">
        <v>207</v>
      </c>
      <c r="F1237" s="37">
        <f>F1236*0.0214</f>
        <v>47245.34</v>
      </c>
      <c r="G1237" s="37">
        <f>F1237/C1235</f>
        <v>77.95</v>
      </c>
      <c r="H1237" s="37">
        <v>158</v>
      </c>
    </row>
    <row r="1238" spans="1:8" ht="15.75" x14ac:dyDescent="0.25">
      <c r="A1238" s="245">
        <f>A1235+1</f>
        <v>12</v>
      </c>
      <c r="B1238" s="245" t="s">
        <v>486</v>
      </c>
      <c r="C1238" s="249">
        <v>458.4</v>
      </c>
      <c r="D1238" s="245" t="s">
        <v>484</v>
      </c>
      <c r="E1238" s="38" t="s">
        <v>216</v>
      </c>
      <c r="F1238" s="37">
        <f>F1239+F1240</f>
        <v>1712632.04</v>
      </c>
      <c r="G1238" s="37">
        <f>G1239+G1240</f>
        <v>3736.11</v>
      </c>
      <c r="H1238" s="37">
        <f>H1239+H1240</f>
        <v>3923</v>
      </c>
    </row>
    <row r="1239" spans="1:8" ht="15.75" x14ac:dyDescent="0.25">
      <c r="A1239" s="245">
        <v>1088</v>
      </c>
      <c r="B1239" s="245"/>
      <c r="C1239" s="249"/>
      <c r="D1239" s="245"/>
      <c r="E1239" s="38" t="s">
        <v>177</v>
      </c>
      <c r="F1239" s="37">
        <v>1676749.6</v>
      </c>
      <c r="G1239" s="37">
        <f>F1239/C1238</f>
        <v>3657.83</v>
      </c>
      <c r="H1239" s="37">
        <v>3841</v>
      </c>
    </row>
    <row r="1240" spans="1:8" ht="15.75" x14ac:dyDescent="0.25">
      <c r="A1240" s="245">
        <v>1089</v>
      </c>
      <c r="B1240" s="245"/>
      <c r="C1240" s="249"/>
      <c r="D1240" s="245"/>
      <c r="E1240" s="38" t="s">
        <v>207</v>
      </c>
      <c r="F1240" s="37">
        <f>F1239*0.0214</f>
        <v>35882.44</v>
      </c>
      <c r="G1240" s="37">
        <f>F1240/C1238</f>
        <v>78.28</v>
      </c>
      <c r="H1240" s="37">
        <v>82</v>
      </c>
    </row>
    <row r="1241" spans="1:8" ht="15.75" customHeight="1" x14ac:dyDescent="0.25">
      <c r="A1241" s="245">
        <f>A1238+1</f>
        <v>13</v>
      </c>
      <c r="B1241" s="245" t="s">
        <v>429</v>
      </c>
      <c r="C1241" s="249">
        <v>158.80000000000001</v>
      </c>
      <c r="D1241" s="245" t="s">
        <v>206</v>
      </c>
      <c r="E1241" s="38" t="s">
        <v>216</v>
      </c>
      <c r="F1241" s="37">
        <f>F1242+F1243</f>
        <v>1752217.35</v>
      </c>
      <c r="G1241" s="37">
        <f>G1242+G1243</f>
        <v>11034.11</v>
      </c>
      <c r="H1241" s="37">
        <f>H1242+H1243</f>
        <v>11088</v>
      </c>
    </row>
    <row r="1242" spans="1:8" ht="15.75" x14ac:dyDescent="0.25">
      <c r="A1242" s="245">
        <v>1096</v>
      </c>
      <c r="B1242" s="245"/>
      <c r="C1242" s="249"/>
      <c r="D1242" s="245"/>
      <c r="E1242" s="38" t="s">
        <v>177</v>
      </c>
      <c r="F1242" s="37">
        <f>1715505.53</f>
        <v>1715505.53</v>
      </c>
      <c r="G1242" s="37">
        <f>F1242/C1241</f>
        <v>10802.93</v>
      </c>
      <c r="H1242" s="37">
        <v>10856</v>
      </c>
    </row>
    <row r="1243" spans="1:8" ht="15.75" x14ac:dyDescent="0.25">
      <c r="A1243" s="245">
        <v>1097</v>
      </c>
      <c r="B1243" s="245"/>
      <c r="C1243" s="249"/>
      <c r="D1243" s="245"/>
      <c r="E1243" s="38" t="s">
        <v>207</v>
      </c>
      <c r="F1243" s="37">
        <f>F1242*0.0214</f>
        <v>36711.82</v>
      </c>
      <c r="G1243" s="37">
        <f>F1243/C1241</f>
        <v>231.18</v>
      </c>
      <c r="H1243" s="37">
        <v>232</v>
      </c>
    </row>
    <row r="1244" spans="1:8" ht="15.75" x14ac:dyDescent="0.25">
      <c r="A1244" s="245">
        <f>A1241+1</f>
        <v>14</v>
      </c>
      <c r="B1244" s="245" t="s">
        <v>428</v>
      </c>
      <c r="C1244" s="249">
        <v>401.4</v>
      </c>
      <c r="D1244" s="245" t="s">
        <v>214</v>
      </c>
      <c r="E1244" s="38" t="s">
        <v>216</v>
      </c>
      <c r="F1244" s="37">
        <f>F1245+F1246+F1247+F1248</f>
        <v>1480308.15</v>
      </c>
      <c r="G1244" s="37">
        <f>G1245+G1246+G1247+G1248</f>
        <v>3687.86</v>
      </c>
      <c r="H1244" s="37">
        <f>H1245+H1246+H1247+H1248</f>
        <v>7704</v>
      </c>
    </row>
    <row r="1245" spans="1:8" ht="15.75" x14ac:dyDescent="0.25">
      <c r="A1245" s="245">
        <v>1100</v>
      </c>
      <c r="B1245" s="245"/>
      <c r="C1245" s="249"/>
      <c r="D1245" s="245"/>
      <c r="E1245" s="38" t="s">
        <v>177</v>
      </c>
      <c r="F1245" s="37">
        <v>1112601.82</v>
      </c>
      <c r="G1245" s="37">
        <f>F1245/C1244</f>
        <v>2771.8</v>
      </c>
      <c r="H1245" s="37">
        <v>5248</v>
      </c>
    </row>
    <row r="1246" spans="1:8" ht="15.75" x14ac:dyDescent="0.25">
      <c r="A1246" s="245">
        <v>1101</v>
      </c>
      <c r="B1246" s="245"/>
      <c r="C1246" s="249"/>
      <c r="D1246" s="245"/>
      <c r="E1246" s="38" t="s">
        <v>207</v>
      </c>
      <c r="F1246" s="37">
        <f>F1245*0.0214</f>
        <v>23809.68</v>
      </c>
      <c r="G1246" s="37">
        <f>F1246/C1244</f>
        <v>59.32</v>
      </c>
      <c r="H1246" s="37">
        <v>112</v>
      </c>
    </row>
    <row r="1247" spans="1:8" ht="15.75" x14ac:dyDescent="0.25">
      <c r="A1247" s="245">
        <v>1104</v>
      </c>
      <c r="B1247" s="245"/>
      <c r="C1247" s="249"/>
      <c r="D1247" s="245"/>
      <c r="E1247" s="38" t="s">
        <v>399</v>
      </c>
      <c r="F1247" s="37">
        <v>336691.45</v>
      </c>
      <c r="G1247" s="37">
        <f>F1247/C1244</f>
        <v>838.79</v>
      </c>
      <c r="H1247" s="37">
        <v>2295</v>
      </c>
    </row>
    <row r="1248" spans="1:8" ht="15.75" x14ac:dyDescent="0.25">
      <c r="A1248" s="245">
        <v>1105</v>
      </c>
      <c r="B1248" s="245"/>
      <c r="C1248" s="249"/>
      <c r="D1248" s="245"/>
      <c r="E1248" s="38" t="s">
        <v>207</v>
      </c>
      <c r="F1248" s="37">
        <f>F1247*0.0214</f>
        <v>7205.2</v>
      </c>
      <c r="G1248" s="37">
        <f>F1248/C1244</f>
        <v>17.95</v>
      </c>
      <c r="H1248" s="37">
        <v>49</v>
      </c>
    </row>
    <row r="1249" spans="1:8" ht="15.75" x14ac:dyDescent="0.25">
      <c r="A1249" s="245">
        <f>A1244+1</f>
        <v>15</v>
      </c>
      <c r="B1249" s="245" t="s">
        <v>488</v>
      </c>
      <c r="C1249" s="249">
        <v>276.3</v>
      </c>
      <c r="D1249" s="245" t="s">
        <v>484</v>
      </c>
      <c r="E1249" s="38" t="s">
        <v>216</v>
      </c>
      <c r="F1249" s="37">
        <f>F1250+F1251</f>
        <v>1055364.9099999999</v>
      </c>
      <c r="G1249" s="37">
        <f>G1250+G1251</f>
        <v>3819.63</v>
      </c>
      <c r="H1249" s="37">
        <f>H1250+H1251</f>
        <v>3923</v>
      </c>
    </row>
    <row r="1250" spans="1:8" ht="15.75" x14ac:dyDescent="0.25">
      <c r="A1250" s="245">
        <v>1106</v>
      </c>
      <c r="B1250" s="245"/>
      <c r="C1250" s="249"/>
      <c r="D1250" s="245"/>
      <c r="E1250" s="38" t="s">
        <v>177</v>
      </c>
      <c r="F1250" s="37">
        <v>1033253.29</v>
      </c>
      <c r="G1250" s="37">
        <f>F1250/C1249</f>
        <v>3739.61</v>
      </c>
      <c r="H1250" s="37">
        <v>3841</v>
      </c>
    </row>
    <row r="1251" spans="1:8" ht="15.75" x14ac:dyDescent="0.25">
      <c r="A1251" s="245">
        <v>1107</v>
      </c>
      <c r="B1251" s="245"/>
      <c r="C1251" s="249"/>
      <c r="D1251" s="245"/>
      <c r="E1251" s="38" t="s">
        <v>207</v>
      </c>
      <c r="F1251" s="37">
        <f>F1250*0.0214</f>
        <v>22111.62</v>
      </c>
      <c r="G1251" s="37">
        <f>F1251/C1249-0.01</f>
        <v>80.02</v>
      </c>
      <c r="H1251" s="37">
        <v>82</v>
      </c>
    </row>
    <row r="1252" spans="1:8" ht="15.75" customHeight="1" x14ac:dyDescent="0.25">
      <c r="A1252" s="245">
        <f>A1249+1</f>
        <v>16</v>
      </c>
      <c r="B1252" s="245" t="s">
        <v>430</v>
      </c>
      <c r="C1252" s="249">
        <v>440.5</v>
      </c>
      <c r="D1252" s="245" t="s">
        <v>206</v>
      </c>
      <c r="E1252" s="38" t="s">
        <v>216</v>
      </c>
      <c r="F1252" s="37">
        <f>F1253+F1254</f>
        <v>2588058.4300000002</v>
      </c>
      <c r="G1252" s="37">
        <f>G1253+G1254</f>
        <v>5875.27</v>
      </c>
      <c r="H1252" s="37">
        <f>H1253+H1254</f>
        <v>7539</v>
      </c>
    </row>
    <row r="1253" spans="1:8" ht="15.75" x14ac:dyDescent="0.25">
      <c r="A1253" s="245">
        <v>1112</v>
      </c>
      <c r="B1253" s="245"/>
      <c r="C1253" s="249"/>
      <c r="D1253" s="245"/>
      <c r="E1253" s="38" t="s">
        <v>177</v>
      </c>
      <c r="F1253" s="37">
        <v>2533834.37</v>
      </c>
      <c r="G1253" s="37">
        <f>F1253/C1252-0.01</f>
        <v>5752.17</v>
      </c>
      <c r="H1253" s="37">
        <v>7381</v>
      </c>
    </row>
    <row r="1254" spans="1:8" ht="15.75" x14ac:dyDescent="0.25">
      <c r="A1254" s="245">
        <v>1113</v>
      </c>
      <c r="B1254" s="245"/>
      <c r="C1254" s="249"/>
      <c r="D1254" s="245"/>
      <c r="E1254" s="38" t="s">
        <v>207</v>
      </c>
      <c r="F1254" s="37">
        <f>F1253*0.0214</f>
        <v>54224.06</v>
      </c>
      <c r="G1254" s="37">
        <f>F1254/C1252</f>
        <v>123.1</v>
      </c>
      <c r="H1254" s="37">
        <v>158</v>
      </c>
    </row>
    <row r="1255" spans="1:8" ht="15.75" customHeight="1" x14ac:dyDescent="0.25">
      <c r="A1255" s="245">
        <f>A1252+1</f>
        <v>17</v>
      </c>
      <c r="B1255" s="245" t="s">
        <v>431</v>
      </c>
      <c r="C1255" s="249">
        <v>406.1</v>
      </c>
      <c r="D1255" s="245" t="s">
        <v>206</v>
      </c>
      <c r="E1255" s="38" t="s">
        <v>216</v>
      </c>
      <c r="F1255" s="37">
        <f>F1256+F1257</f>
        <v>1622077.61</v>
      </c>
      <c r="G1255" s="37">
        <f>G1256+G1257</f>
        <v>3994.28</v>
      </c>
      <c r="H1255" s="37">
        <f>H1256+H1257</f>
        <v>7539</v>
      </c>
    </row>
    <row r="1256" spans="1:8" ht="15.75" x14ac:dyDescent="0.25">
      <c r="A1256" s="245">
        <v>1120</v>
      </c>
      <c r="B1256" s="245"/>
      <c r="C1256" s="249"/>
      <c r="D1256" s="245"/>
      <c r="E1256" s="38" t="s">
        <v>177</v>
      </c>
      <c r="F1256" s="37">
        <f>1588092.43</f>
        <v>1588092.43</v>
      </c>
      <c r="G1256" s="37">
        <f>F1256/C1255</f>
        <v>3910.59</v>
      </c>
      <c r="H1256" s="37">
        <v>7381</v>
      </c>
    </row>
    <row r="1257" spans="1:8" ht="15.75" x14ac:dyDescent="0.25">
      <c r="A1257" s="245">
        <v>1121</v>
      </c>
      <c r="B1257" s="245"/>
      <c r="C1257" s="249"/>
      <c r="D1257" s="245"/>
      <c r="E1257" s="38" t="s">
        <v>207</v>
      </c>
      <c r="F1257" s="37">
        <f>F1256*0.0214</f>
        <v>33985.18</v>
      </c>
      <c r="G1257" s="37">
        <f>F1257/C1255</f>
        <v>83.69</v>
      </c>
      <c r="H1257" s="37">
        <v>158</v>
      </c>
    </row>
    <row r="1258" spans="1:8" ht="15.75" x14ac:dyDescent="0.25">
      <c r="A1258" s="245">
        <f>A1255+1</f>
        <v>18</v>
      </c>
      <c r="B1258" s="245" t="s">
        <v>311</v>
      </c>
      <c r="C1258" s="249">
        <v>390.6</v>
      </c>
      <c r="D1258" s="245" t="s">
        <v>206</v>
      </c>
      <c r="E1258" s="38" t="s">
        <v>216</v>
      </c>
      <c r="F1258" s="37">
        <f>F1259+F1260</f>
        <v>2627506.0299999998</v>
      </c>
      <c r="G1258" s="37">
        <f>G1259+G1260</f>
        <v>6726.85</v>
      </c>
      <c r="H1258" s="37">
        <f>H1259+H1260</f>
        <v>7539</v>
      </c>
    </row>
    <row r="1259" spans="1:8" ht="15.75" x14ac:dyDescent="0.25">
      <c r="A1259" s="245">
        <v>1124</v>
      </c>
      <c r="B1259" s="245"/>
      <c r="C1259" s="249"/>
      <c r="D1259" s="245"/>
      <c r="E1259" s="38" t="s">
        <v>177</v>
      </c>
      <c r="F1259" s="37">
        <v>2572455.48</v>
      </c>
      <c r="G1259" s="37">
        <f>F1259/C1258</f>
        <v>6585.91</v>
      </c>
      <c r="H1259" s="37">
        <v>7381</v>
      </c>
    </row>
    <row r="1260" spans="1:8" ht="15.75" x14ac:dyDescent="0.25">
      <c r="A1260" s="245">
        <v>1125</v>
      </c>
      <c r="B1260" s="245"/>
      <c r="C1260" s="249"/>
      <c r="D1260" s="245"/>
      <c r="E1260" s="38" t="s">
        <v>207</v>
      </c>
      <c r="F1260" s="37">
        <f>F1259*0.0214</f>
        <v>55050.55</v>
      </c>
      <c r="G1260" s="37">
        <f>F1260/C1258</f>
        <v>140.94</v>
      </c>
      <c r="H1260" s="37">
        <v>158</v>
      </c>
    </row>
    <row r="1261" spans="1:8" ht="15.75" x14ac:dyDescent="0.25">
      <c r="A1261" s="189" t="s">
        <v>436</v>
      </c>
      <c r="B1261" s="45"/>
      <c r="C1261" s="37">
        <f>C1262</f>
        <v>354.8</v>
      </c>
      <c r="D1261" s="186"/>
      <c r="E1261" s="38"/>
      <c r="F1261" s="37">
        <f>F1262</f>
        <v>2035864.44</v>
      </c>
      <c r="G1261" s="37"/>
      <c r="H1261" s="37"/>
    </row>
    <row r="1262" spans="1:8" ht="15.75" x14ac:dyDescent="0.25">
      <c r="A1262" s="245">
        <v>1</v>
      </c>
      <c r="B1262" s="245" t="s">
        <v>437</v>
      </c>
      <c r="C1262" s="249">
        <v>354.8</v>
      </c>
      <c r="D1262" s="245" t="s">
        <v>206</v>
      </c>
      <c r="E1262" s="38" t="s">
        <v>216</v>
      </c>
      <c r="F1262" s="37">
        <f>F1263+F1264</f>
        <v>2035864.44</v>
      </c>
      <c r="G1262" s="37">
        <f>G1263+G1264</f>
        <v>5738.06</v>
      </c>
      <c r="H1262" s="37">
        <f>H1263+H1264</f>
        <v>7539</v>
      </c>
    </row>
    <row r="1263" spans="1:8" ht="15.75" x14ac:dyDescent="0.25">
      <c r="A1263" s="245">
        <v>1132</v>
      </c>
      <c r="B1263" s="245"/>
      <c r="C1263" s="249"/>
      <c r="D1263" s="245"/>
      <c r="E1263" s="38" t="s">
        <v>177</v>
      </c>
      <c r="F1263" s="37">
        <v>1993209.75</v>
      </c>
      <c r="G1263" s="37">
        <f>F1263/C1262</f>
        <v>5617.84</v>
      </c>
      <c r="H1263" s="37">
        <v>7381</v>
      </c>
    </row>
    <row r="1264" spans="1:8" ht="15.75" x14ac:dyDescent="0.25">
      <c r="A1264" s="245">
        <v>1133</v>
      </c>
      <c r="B1264" s="245"/>
      <c r="C1264" s="249"/>
      <c r="D1264" s="245"/>
      <c r="E1264" s="38" t="s">
        <v>207</v>
      </c>
      <c r="F1264" s="37">
        <f>F1263*0.0214</f>
        <v>42654.69</v>
      </c>
      <c r="G1264" s="37">
        <f>F1264/C1262</f>
        <v>120.22</v>
      </c>
      <c r="H1264" s="37">
        <v>158</v>
      </c>
    </row>
    <row r="1265" spans="1:22" ht="15.75" x14ac:dyDescent="0.25">
      <c r="A1265" s="189" t="s">
        <v>377</v>
      </c>
      <c r="B1265" s="45"/>
      <c r="C1265" s="37">
        <f>C1266</f>
        <v>362.1</v>
      </c>
      <c r="D1265" s="186"/>
      <c r="E1265" s="38"/>
      <c r="F1265" s="37">
        <f>F1266</f>
        <v>2210177.4300000002</v>
      </c>
      <c r="G1265" s="37"/>
      <c r="H1265" s="37"/>
    </row>
    <row r="1266" spans="1:22" ht="15.75" x14ac:dyDescent="0.25">
      <c r="A1266" s="245">
        <v>1</v>
      </c>
      <c r="B1266" s="245" t="s">
        <v>380</v>
      </c>
      <c r="C1266" s="249">
        <v>362.1</v>
      </c>
      <c r="D1266" s="245" t="s">
        <v>206</v>
      </c>
      <c r="E1266" s="38" t="s">
        <v>216</v>
      </c>
      <c r="F1266" s="37">
        <f>F1267+F1268</f>
        <v>2210177.4300000002</v>
      </c>
      <c r="G1266" s="37">
        <f>G1267+G1268</f>
        <v>6103.78</v>
      </c>
      <c r="H1266" s="37">
        <f>H1267+H1268</f>
        <v>7066</v>
      </c>
    </row>
    <row r="1267" spans="1:22" ht="15.75" x14ac:dyDescent="0.25">
      <c r="A1267" s="245">
        <v>1144</v>
      </c>
      <c r="B1267" s="245"/>
      <c r="C1267" s="249"/>
      <c r="D1267" s="245"/>
      <c r="E1267" s="38" t="s">
        <v>177</v>
      </c>
      <c r="F1267" s="37">
        <v>2163870.6</v>
      </c>
      <c r="G1267" s="37">
        <f>F1267/C1266+0.01</f>
        <v>5975.9</v>
      </c>
      <c r="H1267" s="37">
        <v>6918</v>
      </c>
    </row>
    <row r="1268" spans="1:22" ht="15.75" x14ac:dyDescent="0.25">
      <c r="A1268" s="245">
        <v>1145</v>
      </c>
      <c r="B1268" s="245"/>
      <c r="C1268" s="249"/>
      <c r="D1268" s="245"/>
      <c r="E1268" s="38" t="s">
        <v>207</v>
      </c>
      <c r="F1268" s="37">
        <f>F1267*0.0214</f>
        <v>46306.83</v>
      </c>
      <c r="G1268" s="37">
        <f>F1268/C1266</f>
        <v>127.88</v>
      </c>
      <c r="H1268" s="37">
        <v>148</v>
      </c>
    </row>
    <row r="1269" spans="1:22" ht="15.75" x14ac:dyDescent="0.25">
      <c r="A1269" s="189" t="s">
        <v>215</v>
      </c>
      <c r="B1269" s="45"/>
      <c r="C1269" s="37">
        <f>C1270+C1273+C1276+C1279+C1282+C1287+C1292+C1295</f>
        <v>15138.15</v>
      </c>
      <c r="D1269" s="186"/>
      <c r="E1269" s="38"/>
      <c r="F1269" s="37">
        <f>F1270+F1273+F1276+F1279+F1282+F1287+F1292+F1295</f>
        <v>23806005.140000001</v>
      </c>
      <c r="G1269" s="37"/>
      <c r="H1269" s="37"/>
    </row>
    <row r="1270" spans="1:22" ht="15.75" x14ac:dyDescent="0.25">
      <c r="A1270" s="245">
        <v>1</v>
      </c>
      <c r="B1270" s="245" t="s">
        <v>312</v>
      </c>
      <c r="C1270" s="249">
        <v>2715.3</v>
      </c>
      <c r="D1270" s="245" t="s">
        <v>206</v>
      </c>
      <c r="E1270" s="38" t="s">
        <v>216</v>
      </c>
      <c r="F1270" s="37">
        <f>F1271+F1272</f>
        <v>5369193.3799999999</v>
      </c>
      <c r="G1270" s="37">
        <f>G1271+G1272</f>
        <v>1977.38</v>
      </c>
      <c r="H1270" s="37">
        <f>H1271+H1272</f>
        <v>2831</v>
      </c>
    </row>
    <row r="1271" spans="1:22" ht="15.75" x14ac:dyDescent="0.25">
      <c r="A1271" s="245">
        <v>1148</v>
      </c>
      <c r="B1271" s="245"/>
      <c r="C1271" s="249"/>
      <c r="D1271" s="245"/>
      <c r="E1271" s="38" t="s">
        <v>177</v>
      </c>
      <c r="F1271" s="37">
        <v>5256700</v>
      </c>
      <c r="G1271" s="37">
        <f>F1271/C1270-0.01</f>
        <v>1935.95</v>
      </c>
      <c r="H1271" s="37">
        <v>2772</v>
      </c>
    </row>
    <row r="1272" spans="1:22" ht="15.75" x14ac:dyDescent="0.25">
      <c r="A1272" s="245">
        <v>1149</v>
      </c>
      <c r="B1272" s="245"/>
      <c r="C1272" s="249"/>
      <c r="D1272" s="245"/>
      <c r="E1272" s="38" t="s">
        <v>207</v>
      </c>
      <c r="F1272" s="37">
        <f>F1271*0.0214</f>
        <v>112493.38</v>
      </c>
      <c r="G1272" s="37">
        <f>F1272/C1270</f>
        <v>41.43</v>
      </c>
      <c r="H1272" s="37">
        <v>59</v>
      </c>
    </row>
    <row r="1273" spans="1:22" ht="15.75" customHeight="1" x14ac:dyDescent="0.25">
      <c r="A1273" s="245">
        <f>A1270+1</f>
        <v>2</v>
      </c>
      <c r="B1273" s="245" t="s">
        <v>554</v>
      </c>
      <c r="C1273" s="249">
        <v>970.8</v>
      </c>
      <c r="D1273" s="245" t="s">
        <v>206</v>
      </c>
      <c r="E1273" s="38" t="s">
        <v>216</v>
      </c>
      <c r="F1273" s="37">
        <f>SUM(F1274:F1275)</f>
        <v>204838.8</v>
      </c>
      <c r="G1273" s="37">
        <f>SUM(G1274:G1275)</f>
        <v>211</v>
      </c>
      <c r="H1273" s="37">
        <f>SUM(H1274:H1275)</f>
        <v>211</v>
      </c>
      <c r="Q1273" s="80"/>
      <c r="R1273" s="80"/>
      <c r="S1273" s="80"/>
      <c r="T1273" s="80"/>
      <c r="U1273" s="80"/>
      <c r="V1273" s="80"/>
    </row>
    <row r="1274" spans="1:22" ht="15.75" x14ac:dyDescent="0.25">
      <c r="A1274" s="245"/>
      <c r="B1274" s="245"/>
      <c r="C1274" s="249"/>
      <c r="D1274" s="245"/>
      <c r="E1274" s="38" t="s">
        <v>175</v>
      </c>
      <c r="F1274" s="37">
        <f>H1274*C1273</f>
        <v>146590.79999999999</v>
      </c>
      <c r="G1274" s="37">
        <f>F1274/C1273</f>
        <v>151</v>
      </c>
      <c r="H1274" s="37">
        <v>151</v>
      </c>
      <c r="Q1274" s="80"/>
      <c r="R1274" s="80"/>
      <c r="S1274" s="80"/>
      <c r="T1274" s="80"/>
      <c r="U1274" s="80"/>
      <c r="V1274" s="80"/>
    </row>
    <row r="1275" spans="1:22" ht="31.5" x14ac:dyDescent="0.25">
      <c r="A1275" s="245"/>
      <c r="B1275" s="245"/>
      <c r="C1275" s="249"/>
      <c r="D1275" s="245"/>
      <c r="E1275" s="38" t="s">
        <v>176</v>
      </c>
      <c r="F1275" s="37">
        <f>H1275*C1273</f>
        <v>58248</v>
      </c>
      <c r="G1275" s="37">
        <f>F1275/C1273</f>
        <v>60</v>
      </c>
      <c r="H1275" s="37">
        <v>60</v>
      </c>
      <c r="Q1275" s="80"/>
      <c r="R1275" s="80"/>
      <c r="S1275" s="80"/>
      <c r="T1275" s="80"/>
      <c r="U1275" s="80"/>
      <c r="V1275" s="80"/>
    </row>
    <row r="1276" spans="1:22" ht="15.75" x14ac:dyDescent="0.25">
      <c r="A1276" s="245">
        <f>A1273+1</f>
        <v>3</v>
      </c>
      <c r="B1276" s="245" t="s">
        <v>555</v>
      </c>
      <c r="C1276" s="249">
        <v>1388.8</v>
      </c>
      <c r="D1276" s="245" t="s">
        <v>206</v>
      </c>
      <c r="E1276" s="38" t="s">
        <v>216</v>
      </c>
      <c r="F1276" s="37">
        <f>SUM(F1277:F1278)</f>
        <v>293036.79999999999</v>
      </c>
      <c r="G1276" s="37">
        <f>SUM(G1277:G1278)</f>
        <v>211</v>
      </c>
      <c r="H1276" s="37">
        <f>SUM(H1277:H1278)</f>
        <v>211</v>
      </c>
      <c r="Q1276" s="80"/>
      <c r="R1276" s="80"/>
      <c r="S1276" s="80"/>
      <c r="T1276" s="80"/>
      <c r="U1276" s="80"/>
      <c r="V1276" s="80"/>
    </row>
    <row r="1277" spans="1:22" ht="15.75" x14ac:dyDescent="0.25">
      <c r="A1277" s="245"/>
      <c r="B1277" s="245"/>
      <c r="C1277" s="249"/>
      <c r="D1277" s="245"/>
      <c r="E1277" s="38" t="s">
        <v>175</v>
      </c>
      <c r="F1277" s="37">
        <f>H1277*C1276</f>
        <v>209708.79999999999</v>
      </c>
      <c r="G1277" s="37">
        <f>F1277/C1276</f>
        <v>151</v>
      </c>
      <c r="H1277" s="37">
        <v>151</v>
      </c>
      <c r="Q1277" s="80"/>
      <c r="R1277" s="80"/>
      <c r="S1277" s="80"/>
      <c r="T1277" s="80"/>
      <c r="U1277" s="80"/>
      <c r="V1277" s="80"/>
    </row>
    <row r="1278" spans="1:22" s="80" customFormat="1" ht="31.5" x14ac:dyDescent="0.25">
      <c r="A1278" s="245"/>
      <c r="B1278" s="245"/>
      <c r="C1278" s="249"/>
      <c r="D1278" s="245"/>
      <c r="E1278" s="38" t="s">
        <v>176</v>
      </c>
      <c r="F1278" s="37">
        <f>H1278*C1276</f>
        <v>83328</v>
      </c>
      <c r="G1278" s="37">
        <f>F1278/C1276</f>
        <v>60</v>
      </c>
      <c r="H1278" s="37">
        <v>60</v>
      </c>
      <c r="I1278" s="43"/>
      <c r="J1278" s="43"/>
      <c r="K1278" s="43"/>
      <c r="L1278" s="43"/>
      <c r="M1278" s="43"/>
      <c r="N1278" s="43"/>
      <c r="O1278" s="43"/>
      <c r="P1278" s="43"/>
    </row>
    <row r="1279" spans="1:22" s="80" customFormat="1" ht="15.75" x14ac:dyDescent="0.25">
      <c r="A1279" s="245">
        <f>A1276+1</f>
        <v>4</v>
      </c>
      <c r="B1279" s="245" t="s">
        <v>313</v>
      </c>
      <c r="C1279" s="249">
        <v>4206.7</v>
      </c>
      <c r="D1279" s="245" t="s">
        <v>206</v>
      </c>
      <c r="E1279" s="38" t="s">
        <v>216</v>
      </c>
      <c r="F1279" s="37">
        <f>F1280+F1281</f>
        <v>6541644.0099999998</v>
      </c>
      <c r="G1279" s="37">
        <f>G1280+G1281</f>
        <v>1555.05</v>
      </c>
      <c r="H1279" s="37">
        <f>H1280+H1281</f>
        <v>2831</v>
      </c>
      <c r="I1279" s="43"/>
      <c r="J1279" s="43"/>
      <c r="K1279" s="43"/>
      <c r="L1279" s="43"/>
      <c r="M1279" s="43"/>
      <c r="N1279" s="43"/>
      <c r="O1279" s="43"/>
      <c r="P1279" s="43"/>
    </row>
    <row r="1280" spans="1:22" s="80" customFormat="1" ht="15.75" x14ac:dyDescent="0.25">
      <c r="A1280" s="245">
        <v>1150</v>
      </c>
      <c r="B1280" s="245"/>
      <c r="C1280" s="249"/>
      <c r="D1280" s="245"/>
      <c r="E1280" s="38" t="s">
        <v>177</v>
      </c>
      <c r="F1280" s="37">
        <v>6404585.8700000001</v>
      </c>
      <c r="G1280" s="37">
        <f>F1280/C1279</f>
        <v>1522.47</v>
      </c>
      <c r="H1280" s="37">
        <v>2772</v>
      </c>
      <c r="I1280" s="43"/>
      <c r="J1280" s="43"/>
      <c r="K1280" s="43"/>
      <c r="L1280" s="43"/>
      <c r="M1280" s="43"/>
      <c r="N1280" s="43"/>
      <c r="O1280" s="43"/>
      <c r="P1280" s="43"/>
    </row>
    <row r="1281" spans="1:16" s="80" customFormat="1" ht="15.75" x14ac:dyDescent="0.25">
      <c r="A1281" s="245">
        <v>1151</v>
      </c>
      <c r="B1281" s="245"/>
      <c r="C1281" s="249"/>
      <c r="D1281" s="245"/>
      <c r="E1281" s="38" t="s">
        <v>207</v>
      </c>
      <c r="F1281" s="37">
        <f>F1280*0.0214</f>
        <v>137058.14000000001</v>
      </c>
      <c r="G1281" s="37">
        <f>F1281/C1279</f>
        <v>32.58</v>
      </c>
      <c r="H1281" s="37">
        <v>59</v>
      </c>
      <c r="I1281" s="43"/>
      <c r="J1281" s="43"/>
      <c r="K1281" s="43"/>
      <c r="L1281" s="43"/>
      <c r="M1281" s="43"/>
      <c r="N1281" s="43"/>
      <c r="O1281" s="43"/>
      <c r="P1281" s="43"/>
    </row>
    <row r="1282" spans="1:16" s="80" customFormat="1" ht="15.75" customHeight="1" x14ac:dyDescent="0.25">
      <c r="A1282" s="245">
        <f>A1279+1</f>
        <v>5</v>
      </c>
      <c r="B1282" s="245" t="s">
        <v>556</v>
      </c>
      <c r="C1282" s="249">
        <v>834</v>
      </c>
      <c r="D1282" s="245" t="s">
        <v>206</v>
      </c>
      <c r="E1282" s="38" t="s">
        <v>216</v>
      </c>
      <c r="F1282" s="37">
        <f>F1283+F1284+F1285+F1286</f>
        <v>4119126</v>
      </c>
      <c r="G1282" s="37">
        <f>G1283+G1284+G1285+G1286</f>
        <v>4939</v>
      </c>
      <c r="H1282" s="37">
        <f>H1283+H1284+H1285+H1286</f>
        <v>4939</v>
      </c>
      <c r="I1282" s="43"/>
      <c r="J1282" s="43"/>
      <c r="K1282" s="43"/>
      <c r="L1282" s="43"/>
      <c r="M1282" s="43"/>
      <c r="N1282" s="43"/>
      <c r="O1282" s="43"/>
      <c r="P1282" s="43"/>
    </row>
    <row r="1283" spans="1:16" s="80" customFormat="1" ht="15.75" x14ac:dyDescent="0.25">
      <c r="A1283" s="245"/>
      <c r="B1283" s="245"/>
      <c r="C1283" s="249"/>
      <c r="D1283" s="245"/>
      <c r="E1283" s="38" t="s">
        <v>175</v>
      </c>
      <c r="F1283" s="37">
        <f>H1283*C1282</f>
        <v>125934</v>
      </c>
      <c r="G1283" s="37">
        <f>F1283/C1282</f>
        <v>151</v>
      </c>
      <c r="H1283" s="37">
        <v>151</v>
      </c>
      <c r="I1283" s="43"/>
      <c r="J1283" s="43"/>
      <c r="K1283" s="43"/>
      <c r="L1283" s="43"/>
      <c r="M1283" s="43"/>
      <c r="N1283" s="43"/>
      <c r="O1283" s="43"/>
      <c r="P1283" s="43"/>
    </row>
    <row r="1284" spans="1:16" s="80" customFormat="1" ht="31.5" x14ac:dyDescent="0.25">
      <c r="A1284" s="245"/>
      <c r="B1284" s="245"/>
      <c r="C1284" s="249"/>
      <c r="D1284" s="245"/>
      <c r="E1284" s="38" t="s">
        <v>176</v>
      </c>
      <c r="F1284" s="37">
        <f>H1284*C1282</f>
        <v>50040</v>
      </c>
      <c r="G1284" s="37">
        <f>F1284/C1282</f>
        <v>60</v>
      </c>
      <c r="H1284" s="37">
        <v>60</v>
      </c>
      <c r="I1284" s="43"/>
      <c r="J1284" s="43"/>
      <c r="K1284" s="43"/>
      <c r="L1284" s="43"/>
      <c r="M1284" s="43"/>
      <c r="N1284" s="43"/>
      <c r="O1284" s="43"/>
      <c r="P1284" s="43"/>
    </row>
    <row r="1285" spans="1:16" s="80" customFormat="1" ht="15.75" x14ac:dyDescent="0.25">
      <c r="A1285" s="245"/>
      <c r="B1285" s="245" t="s">
        <v>475</v>
      </c>
      <c r="C1285" s="249"/>
      <c r="D1285" s="245"/>
      <c r="E1285" s="38" t="s">
        <v>177</v>
      </c>
      <c r="F1285" s="37">
        <f>H1285*C1282</f>
        <v>3860586</v>
      </c>
      <c r="G1285" s="37">
        <f>F1285/C1282</f>
        <v>4629</v>
      </c>
      <c r="H1285" s="37">
        <v>4629</v>
      </c>
      <c r="I1285" s="43"/>
      <c r="J1285" s="43"/>
      <c r="K1285" s="43"/>
      <c r="L1285" s="43"/>
      <c r="M1285" s="43"/>
      <c r="N1285" s="43"/>
      <c r="O1285" s="43"/>
      <c r="P1285" s="43"/>
    </row>
    <row r="1286" spans="1:16" s="80" customFormat="1" ht="15.75" x14ac:dyDescent="0.25">
      <c r="A1286" s="245"/>
      <c r="B1286" s="245" t="s">
        <v>476</v>
      </c>
      <c r="C1286" s="249"/>
      <c r="D1286" s="245"/>
      <c r="E1286" s="38" t="s">
        <v>207</v>
      </c>
      <c r="F1286" s="37">
        <f>H1286*C1282</f>
        <v>82566</v>
      </c>
      <c r="G1286" s="37">
        <f>F1286/C1282</f>
        <v>99</v>
      </c>
      <c r="H1286" s="37">
        <v>99</v>
      </c>
      <c r="I1286" s="43"/>
      <c r="J1286" s="43"/>
      <c r="K1286" s="43"/>
      <c r="L1286" s="43"/>
      <c r="M1286" s="43"/>
      <c r="N1286" s="43"/>
      <c r="O1286" s="43"/>
      <c r="P1286" s="43"/>
    </row>
    <row r="1287" spans="1:16" s="80" customFormat="1" ht="15.75" customHeight="1" x14ac:dyDescent="0.25">
      <c r="A1287" s="245">
        <f>A1282+1</f>
        <v>6</v>
      </c>
      <c r="B1287" s="245" t="s">
        <v>557</v>
      </c>
      <c r="C1287" s="249">
        <v>507.5</v>
      </c>
      <c r="D1287" s="245" t="s">
        <v>206</v>
      </c>
      <c r="E1287" s="38" t="s">
        <v>216</v>
      </c>
      <c r="F1287" s="37">
        <f>F1288+F1289+F1290+F1291</f>
        <v>3714900</v>
      </c>
      <c r="G1287" s="37">
        <f>G1288+G1289+G1290+G1291</f>
        <v>7320</v>
      </c>
      <c r="H1287" s="37">
        <f>H1288+H1289+H1290+H1291</f>
        <v>7320</v>
      </c>
      <c r="I1287" s="43"/>
      <c r="J1287" s="43"/>
      <c r="K1287" s="43"/>
      <c r="L1287" s="43"/>
      <c r="M1287" s="43"/>
      <c r="N1287" s="43"/>
      <c r="O1287" s="43"/>
      <c r="P1287" s="43"/>
    </row>
    <row r="1288" spans="1:16" s="80" customFormat="1" ht="15.75" x14ac:dyDescent="0.25">
      <c r="A1288" s="245"/>
      <c r="B1288" s="245"/>
      <c r="C1288" s="249"/>
      <c r="D1288" s="245"/>
      <c r="E1288" s="38" t="s">
        <v>175</v>
      </c>
      <c r="F1288" s="37">
        <f>H1288*C1287</f>
        <v>83230</v>
      </c>
      <c r="G1288" s="37">
        <f>F1288/C1287</f>
        <v>164</v>
      </c>
      <c r="H1288" s="37">
        <v>164</v>
      </c>
      <c r="I1288" s="43"/>
      <c r="J1288" s="43"/>
      <c r="K1288" s="43"/>
      <c r="L1288" s="43"/>
      <c r="M1288" s="43"/>
      <c r="N1288" s="43"/>
      <c r="O1288" s="43"/>
      <c r="P1288" s="43"/>
    </row>
    <row r="1289" spans="1:16" s="80" customFormat="1" ht="31.5" x14ac:dyDescent="0.25">
      <c r="A1289" s="245"/>
      <c r="B1289" s="245"/>
      <c r="C1289" s="249"/>
      <c r="D1289" s="245"/>
      <c r="E1289" s="38" t="s">
        <v>176</v>
      </c>
      <c r="F1289" s="37">
        <f>H1289*C1287</f>
        <v>45675</v>
      </c>
      <c r="G1289" s="37">
        <f>F1289/C1287</f>
        <v>90</v>
      </c>
      <c r="H1289" s="37">
        <v>90</v>
      </c>
      <c r="I1289" s="43"/>
      <c r="J1289" s="43"/>
      <c r="K1289" s="43"/>
      <c r="L1289" s="43"/>
      <c r="M1289" s="43"/>
      <c r="N1289" s="43"/>
      <c r="O1289" s="43"/>
      <c r="P1289" s="43"/>
    </row>
    <row r="1290" spans="1:16" s="80" customFormat="1" ht="15.75" customHeight="1" x14ac:dyDescent="0.25">
      <c r="A1290" s="245"/>
      <c r="B1290" s="245" t="s">
        <v>473</v>
      </c>
      <c r="C1290" s="249"/>
      <c r="D1290" s="245"/>
      <c r="E1290" s="38" t="s">
        <v>177</v>
      </c>
      <c r="F1290" s="37">
        <f>H1290*C1287</f>
        <v>3510885</v>
      </c>
      <c r="G1290" s="37">
        <f>F1290/C1287</f>
        <v>6918</v>
      </c>
      <c r="H1290" s="37">
        <v>6918</v>
      </c>
      <c r="I1290" s="43"/>
      <c r="J1290" s="43"/>
      <c r="K1290" s="43"/>
      <c r="L1290" s="43"/>
      <c r="M1290" s="43"/>
      <c r="N1290" s="43"/>
      <c r="O1290" s="43"/>
      <c r="P1290" s="43"/>
    </row>
    <row r="1291" spans="1:16" s="80" customFormat="1" ht="15.75" x14ac:dyDescent="0.25">
      <c r="A1291" s="245"/>
      <c r="B1291" s="245" t="s">
        <v>474</v>
      </c>
      <c r="C1291" s="249"/>
      <c r="D1291" s="245"/>
      <c r="E1291" s="38" t="s">
        <v>207</v>
      </c>
      <c r="F1291" s="37">
        <f>H1291*C1287</f>
        <v>75110</v>
      </c>
      <c r="G1291" s="37">
        <f>F1291/C1287</f>
        <v>148</v>
      </c>
      <c r="H1291" s="37">
        <v>148</v>
      </c>
      <c r="I1291" s="43"/>
      <c r="J1291" s="43"/>
      <c r="K1291" s="43"/>
      <c r="L1291" s="43"/>
      <c r="M1291" s="43"/>
      <c r="N1291" s="43"/>
      <c r="O1291" s="43"/>
      <c r="P1291" s="43"/>
    </row>
    <row r="1292" spans="1:16" s="80" customFormat="1" ht="15.75" customHeight="1" x14ac:dyDescent="0.25">
      <c r="A1292" s="245">
        <f>A1287+1</f>
        <v>7</v>
      </c>
      <c r="B1292" s="245" t="s">
        <v>314</v>
      </c>
      <c r="C1292" s="249">
        <v>1990.95</v>
      </c>
      <c r="D1292" s="245" t="s">
        <v>206</v>
      </c>
      <c r="E1292" s="38" t="s">
        <v>216</v>
      </c>
      <c r="F1292" s="37">
        <f>F1293+F1294</f>
        <v>3030681.05</v>
      </c>
      <c r="G1292" s="37">
        <f>G1293+G1294</f>
        <v>1522.23</v>
      </c>
      <c r="H1292" s="37">
        <f>H1293+H1294</f>
        <v>2831</v>
      </c>
      <c r="I1292" s="43"/>
      <c r="J1292" s="43"/>
      <c r="K1292" s="43"/>
      <c r="L1292" s="43"/>
      <c r="M1292" s="43"/>
      <c r="N1292" s="43"/>
      <c r="O1292" s="43"/>
      <c r="P1292" s="43"/>
    </row>
    <row r="1293" spans="1:16" s="80" customFormat="1" ht="15.75" x14ac:dyDescent="0.25">
      <c r="A1293" s="245">
        <v>1172</v>
      </c>
      <c r="B1293" s="245"/>
      <c r="C1293" s="249"/>
      <c r="D1293" s="245"/>
      <c r="E1293" s="38" t="s">
        <v>177</v>
      </c>
      <c r="F1293" s="37">
        <v>2967183.33</v>
      </c>
      <c r="G1293" s="37">
        <f>F1293/C1292</f>
        <v>1490.34</v>
      </c>
      <c r="H1293" s="37">
        <v>2772</v>
      </c>
      <c r="I1293" s="43"/>
      <c r="J1293" s="43"/>
      <c r="K1293" s="43"/>
      <c r="L1293" s="43"/>
      <c r="M1293" s="43"/>
      <c r="N1293" s="43"/>
      <c r="O1293" s="43"/>
      <c r="P1293" s="43"/>
    </row>
    <row r="1294" spans="1:16" s="80" customFormat="1" ht="15.75" x14ac:dyDescent="0.25">
      <c r="A1294" s="245">
        <v>1173</v>
      </c>
      <c r="B1294" s="245"/>
      <c r="C1294" s="249"/>
      <c r="D1294" s="245"/>
      <c r="E1294" s="38" t="s">
        <v>207</v>
      </c>
      <c r="F1294" s="37">
        <f>F1293*0.0214</f>
        <v>63497.72</v>
      </c>
      <c r="G1294" s="37">
        <f>F1294/C1292</f>
        <v>31.89</v>
      </c>
      <c r="H1294" s="37">
        <v>59</v>
      </c>
      <c r="I1294" s="43"/>
      <c r="J1294" s="43"/>
      <c r="K1294" s="43"/>
      <c r="L1294" s="43"/>
      <c r="M1294" s="43"/>
      <c r="N1294" s="43"/>
      <c r="O1294" s="43"/>
      <c r="P1294" s="43"/>
    </row>
    <row r="1295" spans="1:16" s="80" customFormat="1" ht="15.75" x14ac:dyDescent="0.25">
      <c r="A1295" s="245">
        <f>A1292+1</f>
        <v>8</v>
      </c>
      <c r="B1295" s="245" t="s">
        <v>558</v>
      </c>
      <c r="C1295" s="249">
        <v>2524.1</v>
      </c>
      <c r="D1295" s="245" t="s">
        <v>206</v>
      </c>
      <c r="E1295" s="38" t="s">
        <v>216</v>
      </c>
      <c r="F1295" s="37">
        <f>SUM(F1296:F1297)</f>
        <v>532585.1</v>
      </c>
      <c r="G1295" s="37">
        <f>SUM(G1296:G1297)</f>
        <v>211</v>
      </c>
      <c r="H1295" s="37">
        <f>SUM(H1296:H1297)</f>
        <v>211</v>
      </c>
      <c r="I1295" s="43"/>
      <c r="J1295" s="43"/>
      <c r="K1295" s="43"/>
      <c r="L1295" s="43"/>
      <c r="M1295" s="43"/>
      <c r="N1295" s="43"/>
      <c r="O1295" s="43"/>
      <c r="P1295" s="43"/>
    </row>
    <row r="1296" spans="1:16" s="80" customFormat="1" ht="15.75" x14ac:dyDescent="0.25">
      <c r="A1296" s="245"/>
      <c r="B1296" s="245"/>
      <c r="C1296" s="249"/>
      <c r="D1296" s="245"/>
      <c r="E1296" s="38" t="s">
        <v>175</v>
      </c>
      <c r="F1296" s="37">
        <f>H1296*C1295</f>
        <v>381139.1</v>
      </c>
      <c r="G1296" s="37">
        <f>F1296/C1295</f>
        <v>151</v>
      </c>
      <c r="H1296" s="37">
        <v>151</v>
      </c>
      <c r="I1296" s="43"/>
      <c r="J1296" s="43"/>
      <c r="K1296" s="43"/>
      <c r="L1296" s="43"/>
      <c r="M1296" s="43"/>
      <c r="N1296" s="43"/>
      <c r="O1296" s="43"/>
      <c r="P1296" s="43"/>
    </row>
    <row r="1297" spans="1:16" s="80" customFormat="1" ht="31.5" x14ac:dyDescent="0.25">
      <c r="A1297" s="245"/>
      <c r="B1297" s="245"/>
      <c r="C1297" s="249"/>
      <c r="D1297" s="245"/>
      <c r="E1297" s="38" t="s">
        <v>176</v>
      </c>
      <c r="F1297" s="37">
        <f>H1297*C1295</f>
        <v>151446</v>
      </c>
      <c r="G1297" s="37">
        <f>F1297/C1295</f>
        <v>60</v>
      </c>
      <c r="H1297" s="37">
        <v>60</v>
      </c>
      <c r="I1297" s="43"/>
      <c r="J1297" s="43"/>
      <c r="K1297" s="43"/>
      <c r="L1297" s="43"/>
      <c r="M1297" s="43"/>
      <c r="N1297" s="43"/>
      <c r="O1297" s="43"/>
      <c r="P1297" s="43"/>
    </row>
    <row r="1298" spans="1:16" s="80" customFormat="1" ht="15.75" x14ac:dyDescent="0.25">
      <c r="A1298" s="189" t="s">
        <v>457</v>
      </c>
      <c r="B1298" s="45"/>
      <c r="C1298" s="37">
        <f>C1302+C1305+C1299</f>
        <v>2502.6</v>
      </c>
      <c r="D1298" s="186"/>
      <c r="E1298" s="38"/>
      <c r="F1298" s="37">
        <f>F1302+F1305+F1299</f>
        <v>7831126.3300000001</v>
      </c>
      <c r="G1298" s="37"/>
      <c r="H1298" s="37"/>
      <c r="I1298" s="43"/>
      <c r="J1298" s="43"/>
      <c r="K1298" s="43"/>
      <c r="L1298" s="43"/>
      <c r="M1298" s="43"/>
      <c r="N1298" s="43"/>
      <c r="O1298" s="43"/>
      <c r="P1298" s="43"/>
    </row>
    <row r="1299" spans="1:16" ht="15.75" customHeight="1" x14ac:dyDescent="0.25">
      <c r="A1299" s="245">
        <v>1</v>
      </c>
      <c r="B1299" s="245" t="s">
        <v>464</v>
      </c>
      <c r="C1299" s="249">
        <v>988.9</v>
      </c>
      <c r="D1299" s="245" t="s">
        <v>206</v>
      </c>
      <c r="E1299" s="38" t="s">
        <v>216</v>
      </c>
      <c r="F1299" s="37">
        <f>F1300+F1301</f>
        <v>238324.9</v>
      </c>
      <c r="G1299" s="37">
        <f>G1300+G1301</f>
        <v>241</v>
      </c>
      <c r="H1299" s="37">
        <f>H1300+H1301</f>
        <v>241</v>
      </c>
    </row>
    <row r="1300" spans="1:16" ht="15.75" x14ac:dyDescent="0.25">
      <c r="A1300" s="245">
        <v>1180</v>
      </c>
      <c r="B1300" s="245"/>
      <c r="C1300" s="249"/>
      <c r="D1300" s="245"/>
      <c r="E1300" s="38" t="s">
        <v>175</v>
      </c>
      <c r="F1300" s="37">
        <f>C1299*H1300</f>
        <v>149323.9</v>
      </c>
      <c r="G1300" s="37">
        <f>F1300/C1299</f>
        <v>151</v>
      </c>
      <c r="H1300" s="37">
        <v>151</v>
      </c>
    </row>
    <row r="1301" spans="1:16" ht="31.5" x14ac:dyDescent="0.25">
      <c r="A1301" s="245">
        <v>1181</v>
      </c>
      <c r="B1301" s="245"/>
      <c r="C1301" s="249"/>
      <c r="D1301" s="245"/>
      <c r="E1301" s="38" t="s">
        <v>176</v>
      </c>
      <c r="F1301" s="37">
        <f>C1299*H1301</f>
        <v>89001</v>
      </c>
      <c r="G1301" s="37">
        <f>F1301/C1299</f>
        <v>90</v>
      </c>
      <c r="H1301" s="37">
        <v>90</v>
      </c>
    </row>
    <row r="1302" spans="1:16" ht="15.75" customHeight="1" x14ac:dyDescent="0.25">
      <c r="A1302" s="245">
        <v>2</v>
      </c>
      <c r="B1302" s="245" t="s">
        <v>458</v>
      </c>
      <c r="C1302" s="249">
        <v>891.7</v>
      </c>
      <c r="D1302" s="245" t="s">
        <v>206</v>
      </c>
      <c r="E1302" s="38" t="s">
        <v>216</v>
      </c>
      <c r="F1302" s="37">
        <f>F1303+F1304</f>
        <v>4333618.5599999996</v>
      </c>
      <c r="G1302" s="37">
        <f>G1303+G1304</f>
        <v>4859.95</v>
      </c>
      <c r="H1302" s="37">
        <f>H1303+H1304</f>
        <v>7066</v>
      </c>
    </row>
    <row r="1303" spans="1:16" ht="15.75" x14ac:dyDescent="0.25">
      <c r="A1303" s="245">
        <v>1180</v>
      </c>
      <c r="B1303" s="245"/>
      <c r="C1303" s="249"/>
      <c r="D1303" s="245"/>
      <c r="E1303" s="38" t="s">
        <v>177</v>
      </c>
      <c r="F1303" s="37">
        <f>4333618.56/1.0214</f>
        <v>4242822.17</v>
      </c>
      <c r="G1303" s="37">
        <f>F1303/C1302</f>
        <v>4758.13</v>
      </c>
      <c r="H1303" s="37">
        <v>6918</v>
      </c>
    </row>
    <row r="1304" spans="1:16" ht="15.75" x14ac:dyDescent="0.25">
      <c r="A1304" s="245">
        <v>1181</v>
      </c>
      <c r="B1304" s="245"/>
      <c r="C1304" s="249"/>
      <c r="D1304" s="245"/>
      <c r="E1304" s="38" t="s">
        <v>207</v>
      </c>
      <c r="F1304" s="37">
        <f>F1303*0.0214</f>
        <v>90796.39</v>
      </c>
      <c r="G1304" s="37">
        <f>F1304/C1302</f>
        <v>101.82</v>
      </c>
      <c r="H1304" s="37">
        <v>148</v>
      </c>
    </row>
    <row r="1305" spans="1:16" ht="15.75" x14ac:dyDescent="0.25">
      <c r="A1305" s="245">
        <v>3</v>
      </c>
      <c r="B1305" s="249" t="s">
        <v>459</v>
      </c>
      <c r="C1305" s="249">
        <v>622</v>
      </c>
      <c r="D1305" s="245" t="s">
        <v>206</v>
      </c>
      <c r="E1305" s="38" t="s">
        <v>216</v>
      </c>
      <c r="F1305" s="37">
        <f>F1306+F1307</f>
        <v>3259182.87</v>
      </c>
      <c r="G1305" s="37">
        <f>G1306+G1307</f>
        <v>5239.84</v>
      </c>
      <c r="H1305" s="37">
        <f>H1306+H1307</f>
        <v>7066</v>
      </c>
    </row>
    <row r="1306" spans="1:16" ht="15.75" x14ac:dyDescent="0.25">
      <c r="A1306" s="245">
        <v>2360</v>
      </c>
      <c r="B1306" s="249"/>
      <c r="C1306" s="249"/>
      <c r="D1306" s="245"/>
      <c r="E1306" s="38" t="s">
        <v>177</v>
      </c>
      <c r="F1306" s="37">
        <v>3190897.66</v>
      </c>
      <c r="G1306" s="37">
        <f>F1306/C1305</f>
        <v>5130.0600000000004</v>
      </c>
      <c r="H1306" s="37">
        <v>6918</v>
      </c>
    </row>
    <row r="1307" spans="1:16" ht="15.75" x14ac:dyDescent="0.25">
      <c r="A1307" s="245">
        <v>2596</v>
      </c>
      <c r="B1307" s="249"/>
      <c r="C1307" s="249"/>
      <c r="D1307" s="245"/>
      <c r="E1307" s="38" t="s">
        <v>207</v>
      </c>
      <c r="F1307" s="37">
        <f>F1306*0.0214</f>
        <v>68285.210000000006</v>
      </c>
      <c r="G1307" s="37">
        <f>F1307/C1305</f>
        <v>109.78</v>
      </c>
      <c r="H1307" s="37">
        <v>148</v>
      </c>
    </row>
    <row r="1308" spans="1:16" ht="15.75" customHeight="1" x14ac:dyDescent="0.25">
      <c r="A1308" s="244" t="s">
        <v>354</v>
      </c>
      <c r="B1308" s="244"/>
      <c r="C1308" s="186"/>
      <c r="D1308" s="186"/>
      <c r="E1308" s="186"/>
      <c r="F1308" s="186"/>
      <c r="G1308" s="186"/>
      <c r="H1308" s="186"/>
    </row>
    <row r="1309" spans="1:16" ht="15.75" x14ac:dyDescent="0.25">
      <c r="A1309" s="169" t="s">
        <v>30</v>
      </c>
      <c r="B1309" s="36"/>
      <c r="C1309" s="37">
        <f>C1310+C1350+C1357+C1364+C1593+C1645+C2048+C2062+C2121+C2125+C2129+C2133</f>
        <v>496649.23</v>
      </c>
      <c r="D1309" s="36"/>
      <c r="E1309" s="38"/>
      <c r="F1309" s="37">
        <f>F1310+F1350+F1357+F1364+F1593+F1645+F2048+F2062+F2121+F2125+F2129+F2133</f>
        <v>759212745.73000002</v>
      </c>
      <c r="G1309" s="37"/>
      <c r="H1309" s="37"/>
    </row>
    <row r="1310" spans="1:16" ht="15.75" x14ac:dyDescent="0.25">
      <c r="A1310" s="164" t="s">
        <v>26</v>
      </c>
      <c r="B1310" s="172"/>
      <c r="C1310" s="37">
        <f>C1311+C1314+C1317+C1320+C1323+C1326+C1329+C1332+C1335+C1338+C1341+C1347+C1344</f>
        <v>17479.8</v>
      </c>
      <c r="D1310" s="186"/>
      <c r="E1310" s="38"/>
      <c r="F1310" s="37">
        <f>F1311+F1314+F1317+F1320+F1323+F1326+F1329+F1332+F1335+F1338+F1341+F1347+F1344</f>
        <v>24380013.460000001</v>
      </c>
      <c r="G1310" s="37"/>
      <c r="H1310" s="37"/>
    </row>
    <row r="1311" spans="1:16" ht="15.75" x14ac:dyDescent="0.25">
      <c r="A1311" s="245">
        <v>1</v>
      </c>
      <c r="B1311" s="245" t="s">
        <v>384</v>
      </c>
      <c r="C1311" s="249">
        <v>846</v>
      </c>
      <c r="D1311" s="245" t="s">
        <v>206</v>
      </c>
      <c r="E1311" s="38" t="s">
        <v>216</v>
      </c>
      <c r="F1311" s="37">
        <f>F1312+F1313</f>
        <v>214884</v>
      </c>
      <c r="G1311" s="37">
        <f>G1312+G1313</f>
        <v>254</v>
      </c>
      <c r="H1311" s="37">
        <f>H1312+H1313</f>
        <v>254</v>
      </c>
    </row>
    <row r="1312" spans="1:16" ht="15.75" x14ac:dyDescent="0.25">
      <c r="A1312" s="245">
        <v>29</v>
      </c>
      <c r="B1312" s="245"/>
      <c r="C1312" s="249"/>
      <c r="D1312" s="245"/>
      <c r="E1312" s="38" t="s">
        <v>175</v>
      </c>
      <c r="F1312" s="37">
        <f>C1311*H1312</f>
        <v>138744</v>
      </c>
      <c r="G1312" s="37">
        <f>F1312/C1311</f>
        <v>164</v>
      </c>
      <c r="H1312" s="37">
        <v>164</v>
      </c>
    </row>
    <row r="1313" spans="1:8" ht="31.5" x14ac:dyDescent="0.25">
      <c r="A1313" s="245">
        <v>30</v>
      </c>
      <c r="B1313" s="245"/>
      <c r="C1313" s="249"/>
      <c r="D1313" s="245"/>
      <c r="E1313" s="38" t="s">
        <v>176</v>
      </c>
      <c r="F1313" s="37">
        <f>C1311*H1313</f>
        <v>76140</v>
      </c>
      <c r="G1313" s="37">
        <f>F1313/C1311</f>
        <v>90</v>
      </c>
      <c r="H1313" s="37">
        <v>90</v>
      </c>
    </row>
    <row r="1314" spans="1:8" ht="15.75" x14ac:dyDescent="0.25">
      <c r="A1314" s="245">
        <v>2</v>
      </c>
      <c r="B1314" s="245" t="s">
        <v>355</v>
      </c>
      <c r="C1314" s="249">
        <v>988.9</v>
      </c>
      <c r="D1314" s="245" t="s">
        <v>206</v>
      </c>
      <c r="E1314" s="38" t="s">
        <v>216</v>
      </c>
      <c r="F1314" s="37">
        <f>F1315+F1316</f>
        <v>5278377.22</v>
      </c>
      <c r="G1314" s="37">
        <f>G1315+G1316</f>
        <v>5337.62</v>
      </c>
      <c r="H1314" s="37">
        <f>H1315+H1316</f>
        <v>7066</v>
      </c>
    </row>
    <row r="1315" spans="1:8" ht="15.75" x14ac:dyDescent="0.25">
      <c r="A1315" s="245">
        <v>9</v>
      </c>
      <c r="B1315" s="245"/>
      <c r="C1315" s="249"/>
      <c r="D1315" s="245"/>
      <c r="E1315" s="38" t="s">
        <v>177</v>
      </c>
      <c r="F1315" s="37">
        <v>5167786.59</v>
      </c>
      <c r="G1315" s="37">
        <f>F1315/C1314</f>
        <v>5225.79</v>
      </c>
      <c r="H1315" s="37">
        <v>6918</v>
      </c>
    </row>
    <row r="1316" spans="1:8" ht="15.75" x14ac:dyDescent="0.25">
      <c r="A1316" s="245">
        <v>10</v>
      </c>
      <c r="B1316" s="245"/>
      <c r="C1316" s="249"/>
      <c r="D1316" s="245"/>
      <c r="E1316" s="38" t="s">
        <v>207</v>
      </c>
      <c r="F1316" s="37">
        <f>F1315*0.0214</f>
        <v>110590.63</v>
      </c>
      <c r="G1316" s="37">
        <f>F1316/C1314</f>
        <v>111.83</v>
      </c>
      <c r="H1316" s="37">
        <v>148</v>
      </c>
    </row>
    <row r="1317" spans="1:8" ht="15.75" customHeight="1" x14ac:dyDescent="0.25">
      <c r="A1317" s="245">
        <f>A1314+1</f>
        <v>3</v>
      </c>
      <c r="B1317" s="245" t="s">
        <v>356</v>
      </c>
      <c r="C1317" s="249">
        <v>887.4</v>
      </c>
      <c r="D1317" s="245" t="s">
        <v>206</v>
      </c>
      <c r="E1317" s="38" t="s">
        <v>216</v>
      </c>
      <c r="F1317" s="37">
        <f>F1318+F1319</f>
        <v>6270368.4000000004</v>
      </c>
      <c r="G1317" s="37">
        <f>G1318+G1319</f>
        <v>7066</v>
      </c>
      <c r="H1317" s="37">
        <f>H1318+H1319</f>
        <v>7066</v>
      </c>
    </row>
    <row r="1318" spans="1:8" ht="15.75" x14ac:dyDescent="0.25">
      <c r="A1318" s="245">
        <v>15</v>
      </c>
      <c r="B1318" s="245"/>
      <c r="C1318" s="249"/>
      <c r="D1318" s="245"/>
      <c r="E1318" s="38" t="s">
        <v>177</v>
      </c>
      <c r="F1318" s="37">
        <f>H1318*C1317</f>
        <v>6139033.2000000002</v>
      </c>
      <c r="G1318" s="37">
        <f>F1318/C1317</f>
        <v>6918</v>
      </c>
      <c r="H1318" s="37">
        <v>6918</v>
      </c>
    </row>
    <row r="1319" spans="1:8" ht="15.75" x14ac:dyDescent="0.25">
      <c r="A1319" s="245">
        <v>16</v>
      </c>
      <c r="B1319" s="245"/>
      <c r="C1319" s="249"/>
      <c r="D1319" s="245"/>
      <c r="E1319" s="38" t="s">
        <v>207</v>
      </c>
      <c r="F1319" s="37">
        <f>H1319*C1317</f>
        <v>131335.20000000001</v>
      </c>
      <c r="G1319" s="37">
        <f>F1319/C1317</f>
        <v>148</v>
      </c>
      <c r="H1319" s="37">
        <v>148</v>
      </c>
    </row>
    <row r="1320" spans="1:8" ht="15.75" customHeight="1" x14ac:dyDescent="0.25">
      <c r="A1320" s="245">
        <f>A1317+1</f>
        <v>4</v>
      </c>
      <c r="B1320" s="245" t="s">
        <v>385</v>
      </c>
      <c r="C1320" s="249">
        <v>1538.85</v>
      </c>
      <c r="D1320" s="245" t="s">
        <v>206</v>
      </c>
      <c r="E1320" s="38" t="s">
        <v>216</v>
      </c>
      <c r="F1320" s="37">
        <f>F1321+F1322</f>
        <v>324697.34999999998</v>
      </c>
      <c r="G1320" s="37">
        <f>G1321+G1322</f>
        <v>211</v>
      </c>
      <c r="H1320" s="37">
        <f>H1321+H1322</f>
        <v>211</v>
      </c>
    </row>
    <row r="1321" spans="1:8" ht="15.75" x14ac:dyDescent="0.25">
      <c r="A1321" s="245">
        <v>29</v>
      </c>
      <c r="B1321" s="245"/>
      <c r="C1321" s="249"/>
      <c r="D1321" s="245"/>
      <c r="E1321" s="38" t="s">
        <v>175</v>
      </c>
      <c r="F1321" s="37">
        <f>C1320*H1321</f>
        <v>232366.35</v>
      </c>
      <c r="G1321" s="37">
        <f>F1321/C1320</f>
        <v>151</v>
      </c>
      <c r="H1321" s="37">
        <v>151</v>
      </c>
    </row>
    <row r="1322" spans="1:8" ht="31.5" x14ac:dyDescent="0.25">
      <c r="A1322" s="245">
        <v>30</v>
      </c>
      <c r="B1322" s="245"/>
      <c r="C1322" s="249"/>
      <c r="D1322" s="245"/>
      <c r="E1322" s="38" t="s">
        <v>176</v>
      </c>
      <c r="F1322" s="37">
        <f>C1320*H1322</f>
        <v>92331</v>
      </c>
      <c r="G1322" s="37">
        <f>F1322/C1320</f>
        <v>60</v>
      </c>
      <c r="H1322" s="37">
        <v>60</v>
      </c>
    </row>
    <row r="1323" spans="1:8" ht="15.75" customHeight="1" x14ac:dyDescent="0.25">
      <c r="A1323" s="245">
        <f>A1320+1</f>
        <v>5</v>
      </c>
      <c r="B1323" s="245" t="s">
        <v>386</v>
      </c>
      <c r="C1323" s="249">
        <v>1766.42</v>
      </c>
      <c r="D1323" s="245" t="s">
        <v>206</v>
      </c>
      <c r="E1323" s="38" t="s">
        <v>216</v>
      </c>
      <c r="F1323" s="37">
        <f>F1324+F1325</f>
        <v>372714.62</v>
      </c>
      <c r="G1323" s="37">
        <f>G1324+G1325</f>
        <v>211</v>
      </c>
      <c r="H1323" s="37">
        <f>H1324+H1325</f>
        <v>211</v>
      </c>
    </row>
    <row r="1324" spans="1:8" ht="15.75" x14ac:dyDescent="0.25">
      <c r="A1324" s="245">
        <v>29</v>
      </c>
      <c r="B1324" s="245"/>
      <c r="C1324" s="249"/>
      <c r="D1324" s="245"/>
      <c r="E1324" s="38" t="s">
        <v>175</v>
      </c>
      <c r="F1324" s="37">
        <f>C1323*H1324</f>
        <v>266729.42</v>
      </c>
      <c r="G1324" s="37">
        <f>F1324/C1323</f>
        <v>151</v>
      </c>
      <c r="H1324" s="37">
        <v>151</v>
      </c>
    </row>
    <row r="1325" spans="1:8" ht="31.5" x14ac:dyDescent="0.25">
      <c r="A1325" s="245">
        <v>30</v>
      </c>
      <c r="B1325" s="245"/>
      <c r="C1325" s="249"/>
      <c r="D1325" s="245"/>
      <c r="E1325" s="38" t="s">
        <v>176</v>
      </c>
      <c r="F1325" s="37">
        <f>C1323*H1325</f>
        <v>105985.2</v>
      </c>
      <c r="G1325" s="37">
        <f>F1325/C1323</f>
        <v>60</v>
      </c>
      <c r="H1325" s="37">
        <v>60</v>
      </c>
    </row>
    <row r="1326" spans="1:8" ht="15.75" customHeight="1" x14ac:dyDescent="0.25">
      <c r="A1326" s="245">
        <f>A1323+1</f>
        <v>6</v>
      </c>
      <c r="B1326" s="245" t="s">
        <v>387</v>
      </c>
      <c r="C1326" s="249">
        <v>4033.01</v>
      </c>
      <c r="D1326" s="245" t="s">
        <v>206</v>
      </c>
      <c r="E1326" s="38" t="s">
        <v>216</v>
      </c>
      <c r="F1326" s="37">
        <f>F1327+F1328</f>
        <v>754172.87</v>
      </c>
      <c r="G1326" s="37">
        <f>G1327+G1328</f>
        <v>187</v>
      </c>
      <c r="H1326" s="37">
        <f>H1327+H1328</f>
        <v>187</v>
      </c>
    </row>
    <row r="1327" spans="1:8" ht="15.75" x14ac:dyDescent="0.25">
      <c r="A1327" s="245">
        <v>29</v>
      </c>
      <c r="B1327" s="245"/>
      <c r="C1327" s="249"/>
      <c r="D1327" s="245"/>
      <c r="E1327" s="38" t="s">
        <v>175</v>
      </c>
      <c r="F1327" s="37">
        <f>C1326*H1327</f>
        <v>608984.51</v>
      </c>
      <c r="G1327" s="37">
        <f>F1327/C1326</f>
        <v>151</v>
      </c>
      <c r="H1327" s="37">
        <v>151</v>
      </c>
    </row>
    <row r="1328" spans="1:8" ht="31.5" x14ac:dyDescent="0.25">
      <c r="A1328" s="245">
        <v>30</v>
      </c>
      <c r="B1328" s="245"/>
      <c r="C1328" s="249"/>
      <c r="D1328" s="245"/>
      <c r="E1328" s="38" t="s">
        <v>176</v>
      </c>
      <c r="F1328" s="37">
        <f>C1326*H1328</f>
        <v>145188.35999999999</v>
      </c>
      <c r="G1328" s="37">
        <f>F1328/C1326</f>
        <v>36</v>
      </c>
      <c r="H1328" s="37">
        <v>36</v>
      </c>
    </row>
    <row r="1329" spans="1:8" ht="15.75" customHeight="1" x14ac:dyDescent="0.25">
      <c r="A1329" s="245">
        <f>A1326+1</f>
        <v>7</v>
      </c>
      <c r="B1329" s="245" t="s">
        <v>357</v>
      </c>
      <c r="C1329" s="249">
        <v>429.9</v>
      </c>
      <c r="D1329" s="245" t="s">
        <v>206</v>
      </c>
      <c r="E1329" s="38" t="s">
        <v>216</v>
      </c>
      <c r="F1329" s="37">
        <f>F1330+F1331</f>
        <v>2414203.98</v>
      </c>
      <c r="G1329" s="37">
        <f>G1330+G1331</f>
        <v>5615.73</v>
      </c>
      <c r="H1329" s="37">
        <f>H1330+H1331</f>
        <v>7066</v>
      </c>
    </row>
    <row r="1330" spans="1:8" ht="15.75" x14ac:dyDescent="0.25">
      <c r="A1330" s="245">
        <v>25</v>
      </c>
      <c r="B1330" s="245"/>
      <c r="C1330" s="249"/>
      <c r="D1330" s="245"/>
      <c r="E1330" s="38" t="s">
        <v>177</v>
      </c>
      <c r="F1330" s="37">
        <v>2363622.46</v>
      </c>
      <c r="G1330" s="37">
        <f>F1330/C1329-0.01</f>
        <v>5498.07</v>
      </c>
      <c r="H1330" s="37">
        <v>6918</v>
      </c>
    </row>
    <row r="1331" spans="1:8" ht="15.75" x14ac:dyDescent="0.25">
      <c r="A1331" s="245">
        <v>26</v>
      </c>
      <c r="B1331" s="245"/>
      <c r="C1331" s="249"/>
      <c r="D1331" s="245"/>
      <c r="E1331" s="38" t="s">
        <v>207</v>
      </c>
      <c r="F1331" s="37">
        <f>F1330*0.0214</f>
        <v>50581.52</v>
      </c>
      <c r="G1331" s="37">
        <f>F1331/C1329</f>
        <v>117.66</v>
      </c>
      <c r="H1331" s="37">
        <v>148</v>
      </c>
    </row>
    <row r="1332" spans="1:8" ht="15.75" x14ac:dyDescent="0.25">
      <c r="A1332" s="245">
        <f>A1329+1</f>
        <v>8</v>
      </c>
      <c r="B1332" s="245" t="s">
        <v>358</v>
      </c>
      <c r="C1332" s="249">
        <v>494.6</v>
      </c>
      <c r="D1332" s="245" t="s">
        <v>206</v>
      </c>
      <c r="E1332" s="38" t="s">
        <v>216</v>
      </c>
      <c r="F1332" s="37">
        <f>F1333+F1334</f>
        <v>2539931.5499999998</v>
      </c>
      <c r="G1332" s="37">
        <f>G1333+G1334</f>
        <v>5135.32</v>
      </c>
      <c r="H1332" s="37">
        <f>H1333+H1334</f>
        <v>7066</v>
      </c>
    </row>
    <row r="1333" spans="1:8" ht="15.75" x14ac:dyDescent="0.25">
      <c r="A1333" s="245">
        <v>29</v>
      </c>
      <c r="B1333" s="245"/>
      <c r="C1333" s="249"/>
      <c r="D1333" s="245"/>
      <c r="E1333" s="38" t="s">
        <v>177</v>
      </c>
      <c r="F1333" s="37">
        <v>2486715.83</v>
      </c>
      <c r="G1333" s="37">
        <f>F1333/C1332</f>
        <v>5027.7299999999996</v>
      </c>
      <c r="H1333" s="37">
        <v>6918</v>
      </c>
    </row>
    <row r="1334" spans="1:8" ht="15.75" x14ac:dyDescent="0.25">
      <c r="A1334" s="245">
        <v>30</v>
      </c>
      <c r="B1334" s="245"/>
      <c r="C1334" s="249"/>
      <c r="D1334" s="245"/>
      <c r="E1334" s="38" t="s">
        <v>207</v>
      </c>
      <c r="F1334" s="37">
        <f>F1333*0.0214</f>
        <v>53215.72</v>
      </c>
      <c r="G1334" s="37">
        <f>F1334/C1332</f>
        <v>107.59</v>
      </c>
      <c r="H1334" s="37">
        <v>148</v>
      </c>
    </row>
    <row r="1335" spans="1:8" ht="15.75" x14ac:dyDescent="0.25">
      <c r="A1335" s="245">
        <f>A1332+1</f>
        <v>9</v>
      </c>
      <c r="B1335" s="245" t="s">
        <v>359</v>
      </c>
      <c r="C1335" s="249">
        <v>517.29999999999995</v>
      </c>
      <c r="D1335" s="245" t="s">
        <v>206</v>
      </c>
      <c r="E1335" s="38" t="s">
        <v>216</v>
      </c>
      <c r="F1335" s="37">
        <f>F1336+F1337</f>
        <v>2820990.85</v>
      </c>
      <c r="G1335" s="37">
        <f>G1336+G1337</f>
        <v>5453.3</v>
      </c>
      <c r="H1335" s="37">
        <f>H1336+H1337</f>
        <v>7066</v>
      </c>
    </row>
    <row r="1336" spans="1:8" ht="15.75" x14ac:dyDescent="0.25">
      <c r="A1336" s="245">
        <v>43</v>
      </c>
      <c r="B1336" s="245"/>
      <c r="C1336" s="249"/>
      <c r="D1336" s="245"/>
      <c r="E1336" s="38" t="s">
        <v>177</v>
      </c>
      <c r="F1336" s="37">
        <v>2761886.48</v>
      </c>
      <c r="G1336" s="37">
        <f>F1336/C1335</f>
        <v>5339.04</v>
      </c>
      <c r="H1336" s="37">
        <v>6918</v>
      </c>
    </row>
    <row r="1337" spans="1:8" ht="15.75" x14ac:dyDescent="0.25">
      <c r="A1337" s="245">
        <v>44</v>
      </c>
      <c r="B1337" s="245"/>
      <c r="C1337" s="249"/>
      <c r="D1337" s="245"/>
      <c r="E1337" s="38" t="s">
        <v>207</v>
      </c>
      <c r="F1337" s="37">
        <f>F1336*0.0214</f>
        <v>59104.37</v>
      </c>
      <c r="G1337" s="37">
        <f>F1337/C1335</f>
        <v>114.26</v>
      </c>
      <c r="H1337" s="37">
        <v>148</v>
      </c>
    </row>
    <row r="1338" spans="1:8" ht="15.75" x14ac:dyDescent="0.25">
      <c r="A1338" s="245">
        <f>A1335+1</f>
        <v>10</v>
      </c>
      <c r="B1338" s="245" t="s">
        <v>369</v>
      </c>
      <c r="C1338" s="249">
        <v>4046.4</v>
      </c>
      <c r="D1338" s="245" t="s">
        <v>206</v>
      </c>
      <c r="E1338" s="38" t="s">
        <v>216</v>
      </c>
      <c r="F1338" s="37">
        <f>F1339+F1340</f>
        <v>756676.8</v>
      </c>
      <c r="G1338" s="37">
        <f>G1339+G1340</f>
        <v>187</v>
      </c>
      <c r="H1338" s="37">
        <f>H1339+H1340</f>
        <v>187</v>
      </c>
    </row>
    <row r="1339" spans="1:8" ht="15.75" x14ac:dyDescent="0.25">
      <c r="A1339" s="245"/>
      <c r="B1339" s="245"/>
      <c r="C1339" s="249"/>
      <c r="D1339" s="245"/>
      <c r="E1339" s="38" t="s">
        <v>175</v>
      </c>
      <c r="F1339" s="37">
        <f>H1339*$C$1338</f>
        <v>611006.4</v>
      </c>
      <c r="G1339" s="37">
        <f>F1339/$C$1338</f>
        <v>151</v>
      </c>
      <c r="H1339" s="37">
        <v>151</v>
      </c>
    </row>
    <row r="1340" spans="1:8" ht="31.5" x14ac:dyDescent="0.25">
      <c r="A1340" s="245"/>
      <c r="B1340" s="245"/>
      <c r="C1340" s="249"/>
      <c r="D1340" s="245"/>
      <c r="E1340" s="38" t="s">
        <v>176</v>
      </c>
      <c r="F1340" s="37">
        <f>H1340*$C$1338</f>
        <v>145670.39999999999</v>
      </c>
      <c r="G1340" s="37">
        <f>F1340/$C$1338</f>
        <v>36</v>
      </c>
      <c r="H1340" s="37">
        <v>36</v>
      </c>
    </row>
    <row r="1341" spans="1:8" ht="15.75" x14ac:dyDescent="0.25">
      <c r="A1341" s="245">
        <f>A1338+1</f>
        <v>11</v>
      </c>
      <c r="B1341" s="245" t="s">
        <v>388</v>
      </c>
      <c r="C1341" s="249">
        <v>892.04</v>
      </c>
      <c r="D1341" s="245" t="s">
        <v>206</v>
      </c>
      <c r="E1341" s="38" t="s">
        <v>216</v>
      </c>
      <c r="F1341" s="37">
        <f>F1342+F1343</f>
        <v>214981.64</v>
      </c>
      <c r="G1341" s="37">
        <f>G1342+G1343</f>
        <v>241</v>
      </c>
      <c r="H1341" s="37">
        <f>H1342+H1343</f>
        <v>241</v>
      </c>
    </row>
    <row r="1342" spans="1:8" ht="15.75" x14ac:dyDescent="0.25">
      <c r="A1342" s="245">
        <v>29</v>
      </c>
      <c r="B1342" s="245"/>
      <c r="C1342" s="249"/>
      <c r="D1342" s="245"/>
      <c r="E1342" s="38" t="s">
        <v>175</v>
      </c>
      <c r="F1342" s="37">
        <f>C1341*H1342</f>
        <v>134698.04</v>
      </c>
      <c r="G1342" s="37">
        <f>F1342/C1341</f>
        <v>151</v>
      </c>
      <c r="H1342" s="37">
        <v>151</v>
      </c>
    </row>
    <row r="1343" spans="1:8" ht="31.5" x14ac:dyDescent="0.25">
      <c r="A1343" s="245">
        <v>30</v>
      </c>
      <c r="B1343" s="245"/>
      <c r="C1343" s="249"/>
      <c r="D1343" s="245"/>
      <c r="E1343" s="38" t="s">
        <v>176</v>
      </c>
      <c r="F1343" s="37">
        <f>C1341*H1343</f>
        <v>80283.600000000006</v>
      </c>
      <c r="G1343" s="37">
        <f>F1343/C1341</f>
        <v>90</v>
      </c>
      <c r="H1343" s="37">
        <v>90</v>
      </c>
    </row>
    <row r="1344" spans="1:8" ht="15.75" x14ac:dyDescent="0.25">
      <c r="A1344" s="245">
        <f>A1341+1</f>
        <v>12</v>
      </c>
      <c r="B1344" s="245" t="s">
        <v>360</v>
      </c>
      <c r="C1344" s="249">
        <v>317.60000000000002</v>
      </c>
      <c r="D1344" s="245" t="s">
        <v>206</v>
      </c>
      <c r="E1344" s="38" t="s">
        <v>216</v>
      </c>
      <c r="F1344" s="37">
        <f>F1345+F1346</f>
        <v>2244161.6</v>
      </c>
      <c r="G1344" s="37">
        <f>G1345+G1346</f>
        <v>7066</v>
      </c>
      <c r="H1344" s="37">
        <f>H1345+H1346</f>
        <v>7066</v>
      </c>
    </row>
    <row r="1345" spans="1:8" ht="15.75" x14ac:dyDescent="0.25">
      <c r="A1345" s="245">
        <v>47</v>
      </c>
      <c r="B1345" s="245"/>
      <c r="C1345" s="249"/>
      <c r="D1345" s="245"/>
      <c r="E1345" s="38" t="s">
        <v>177</v>
      </c>
      <c r="F1345" s="37">
        <f>H1345*C1344</f>
        <v>2197156.7999999998</v>
      </c>
      <c r="G1345" s="37">
        <f>F1345/C1344</f>
        <v>6918</v>
      </c>
      <c r="H1345" s="37">
        <v>6918</v>
      </c>
    </row>
    <row r="1346" spans="1:8" ht="15.75" x14ac:dyDescent="0.25">
      <c r="A1346" s="245">
        <v>48</v>
      </c>
      <c r="B1346" s="245"/>
      <c r="C1346" s="249"/>
      <c r="D1346" s="245"/>
      <c r="E1346" s="38" t="s">
        <v>207</v>
      </c>
      <c r="F1346" s="37">
        <f>H1346*C1344</f>
        <v>47004.800000000003</v>
      </c>
      <c r="G1346" s="37">
        <f>F1346/C1344</f>
        <v>148</v>
      </c>
      <c r="H1346" s="37">
        <v>148</v>
      </c>
    </row>
    <row r="1347" spans="1:8" ht="15.75" customHeight="1" x14ac:dyDescent="0.25">
      <c r="A1347" s="245">
        <f>A1344+1</f>
        <v>13</v>
      </c>
      <c r="B1347" s="245" t="s">
        <v>389</v>
      </c>
      <c r="C1347" s="249">
        <v>721.38</v>
      </c>
      <c r="D1347" s="245" t="s">
        <v>206</v>
      </c>
      <c r="E1347" s="38" t="s">
        <v>216</v>
      </c>
      <c r="F1347" s="37">
        <f>F1348+F1349</f>
        <v>173852.58</v>
      </c>
      <c r="G1347" s="37">
        <f>G1348+G1349</f>
        <v>241</v>
      </c>
      <c r="H1347" s="37">
        <f>H1348+H1349</f>
        <v>241</v>
      </c>
    </row>
    <row r="1348" spans="1:8" ht="15.75" x14ac:dyDescent="0.25">
      <c r="A1348" s="245"/>
      <c r="B1348" s="245"/>
      <c r="C1348" s="249"/>
      <c r="D1348" s="245"/>
      <c r="E1348" s="38" t="s">
        <v>175</v>
      </c>
      <c r="F1348" s="37">
        <f>H1348*$C$2171</f>
        <v>108928.38</v>
      </c>
      <c r="G1348" s="37">
        <f>F1348/$C$2171</f>
        <v>151</v>
      </c>
      <c r="H1348" s="37">
        <v>151</v>
      </c>
    </row>
    <row r="1349" spans="1:8" ht="31.5" x14ac:dyDescent="0.25">
      <c r="A1349" s="245"/>
      <c r="B1349" s="245"/>
      <c r="C1349" s="249"/>
      <c r="D1349" s="245"/>
      <c r="E1349" s="38" t="s">
        <v>176</v>
      </c>
      <c r="F1349" s="37">
        <f>H1349*$C$2171</f>
        <v>64924.2</v>
      </c>
      <c r="G1349" s="37">
        <f>F1349/$C$2171</f>
        <v>90</v>
      </c>
      <c r="H1349" s="37">
        <v>90</v>
      </c>
    </row>
    <row r="1350" spans="1:8" ht="15.75" x14ac:dyDescent="0.25">
      <c r="A1350" s="164" t="s">
        <v>28</v>
      </c>
      <c r="B1350" s="45"/>
      <c r="C1350" s="37">
        <f>C1351+C1354</f>
        <v>1543.4</v>
      </c>
      <c r="D1350" s="186"/>
      <c r="E1350" s="38"/>
      <c r="F1350" s="37">
        <f>F1351+F1354</f>
        <v>4361128.78</v>
      </c>
      <c r="G1350" s="37"/>
      <c r="H1350" s="37"/>
    </row>
    <row r="1351" spans="1:8" ht="15.75" x14ac:dyDescent="0.25">
      <c r="A1351" s="245">
        <v>1</v>
      </c>
      <c r="B1351" s="245" t="s">
        <v>644</v>
      </c>
      <c r="C1351" s="249">
        <v>329.1</v>
      </c>
      <c r="D1351" s="245" t="s">
        <v>206</v>
      </c>
      <c r="E1351" s="38" t="s">
        <v>216</v>
      </c>
      <c r="F1351" s="37">
        <f>F1352+F1353</f>
        <v>85236.9</v>
      </c>
      <c r="G1351" s="37">
        <f>G1352+G1353</f>
        <v>259</v>
      </c>
      <c r="H1351" s="37">
        <f>H1352+H1353</f>
        <v>259</v>
      </c>
    </row>
    <row r="1352" spans="1:8" ht="15.75" x14ac:dyDescent="0.25">
      <c r="A1352" s="245">
        <v>55</v>
      </c>
      <c r="B1352" s="245"/>
      <c r="C1352" s="249"/>
      <c r="D1352" s="245"/>
      <c r="E1352" s="38" t="s">
        <v>175</v>
      </c>
      <c r="F1352" s="37">
        <f>H1352*C1351</f>
        <v>53643.3</v>
      </c>
      <c r="G1352" s="37">
        <f>F1352/C1351</f>
        <v>163</v>
      </c>
      <c r="H1352" s="37">
        <v>163</v>
      </c>
    </row>
    <row r="1353" spans="1:8" ht="31.5" x14ac:dyDescent="0.25">
      <c r="A1353" s="245">
        <v>56</v>
      </c>
      <c r="B1353" s="245"/>
      <c r="C1353" s="249"/>
      <c r="D1353" s="245"/>
      <c r="E1353" s="38" t="s">
        <v>176</v>
      </c>
      <c r="F1353" s="37">
        <f>H1353*C1351</f>
        <v>31593.599999999999</v>
      </c>
      <c r="G1353" s="37">
        <f>F1353/C1351</f>
        <v>96</v>
      </c>
      <c r="H1353" s="37">
        <v>96</v>
      </c>
    </row>
    <row r="1354" spans="1:8" ht="15.75" x14ac:dyDescent="0.25">
      <c r="A1354" s="245">
        <v>2</v>
      </c>
      <c r="B1354" s="245" t="s">
        <v>346</v>
      </c>
      <c r="C1354" s="249">
        <v>1214.3</v>
      </c>
      <c r="D1354" s="245" t="s">
        <v>206</v>
      </c>
      <c r="E1354" s="38" t="s">
        <v>216</v>
      </c>
      <c r="F1354" s="37">
        <f>F1355+F1356</f>
        <v>4275891.88</v>
      </c>
      <c r="G1354" s="37">
        <f>G1355+G1356</f>
        <v>3521.28</v>
      </c>
      <c r="H1354" s="37">
        <f>H1355+H1356</f>
        <v>5354</v>
      </c>
    </row>
    <row r="1355" spans="1:8" ht="15.75" x14ac:dyDescent="0.25">
      <c r="A1355" s="245">
        <v>55</v>
      </c>
      <c r="B1355" s="245"/>
      <c r="C1355" s="249"/>
      <c r="D1355" s="245"/>
      <c r="E1355" s="38" t="s">
        <v>177</v>
      </c>
      <c r="F1355" s="37">
        <f>4186304.95</f>
        <v>4186304.95</v>
      </c>
      <c r="G1355" s="37">
        <f>F1355/C1354</f>
        <v>3447.5</v>
      </c>
      <c r="H1355" s="37">
        <v>5242</v>
      </c>
    </row>
    <row r="1356" spans="1:8" ht="15.75" x14ac:dyDescent="0.25">
      <c r="A1356" s="245">
        <v>56</v>
      </c>
      <c r="B1356" s="245"/>
      <c r="C1356" s="249"/>
      <c r="D1356" s="245"/>
      <c r="E1356" s="38" t="s">
        <v>207</v>
      </c>
      <c r="F1356" s="37">
        <f>F1355*0.0214</f>
        <v>89586.93</v>
      </c>
      <c r="G1356" s="37">
        <f>F1356/C1354</f>
        <v>73.78</v>
      </c>
      <c r="H1356" s="37">
        <v>112</v>
      </c>
    </row>
    <row r="1357" spans="1:8" ht="15.75" x14ac:dyDescent="0.25">
      <c r="A1357" s="189" t="s">
        <v>53</v>
      </c>
      <c r="B1357" s="45"/>
      <c r="C1357" s="37">
        <f>C1358+C1361</f>
        <v>958.8</v>
      </c>
      <c r="D1357" s="186"/>
      <c r="E1357" s="38"/>
      <c r="F1357" s="37">
        <f>F1358+F1361</f>
        <v>3695409.2</v>
      </c>
      <c r="G1357" s="37"/>
      <c r="H1357" s="37"/>
    </row>
    <row r="1358" spans="1:8" ht="15.75" x14ac:dyDescent="0.25">
      <c r="A1358" s="245">
        <v>1</v>
      </c>
      <c r="B1358" s="245" t="s">
        <v>447</v>
      </c>
      <c r="C1358" s="249">
        <v>473.5</v>
      </c>
      <c r="D1358" s="245" t="s">
        <v>206</v>
      </c>
      <c r="E1358" s="38" t="s">
        <v>216</v>
      </c>
      <c r="F1358" s="37">
        <f>F1359+F1360</f>
        <v>3569716.5</v>
      </c>
      <c r="G1358" s="37">
        <f>G1359+G1360</f>
        <v>7539</v>
      </c>
      <c r="H1358" s="37">
        <f>H1359+H1360</f>
        <v>7539</v>
      </c>
    </row>
    <row r="1359" spans="1:8" ht="15.75" x14ac:dyDescent="0.25">
      <c r="A1359" s="245">
        <v>61</v>
      </c>
      <c r="B1359" s="245"/>
      <c r="C1359" s="249"/>
      <c r="D1359" s="245"/>
      <c r="E1359" s="38" t="s">
        <v>177</v>
      </c>
      <c r="F1359" s="37">
        <f>C1358*H1359</f>
        <v>3494903.5</v>
      </c>
      <c r="G1359" s="37">
        <f>F1359/C1358</f>
        <v>7381</v>
      </c>
      <c r="H1359" s="37">
        <v>7381</v>
      </c>
    </row>
    <row r="1360" spans="1:8" ht="15.75" x14ac:dyDescent="0.25">
      <c r="A1360" s="245">
        <v>62</v>
      </c>
      <c r="B1360" s="245"/>
      <c r="C1360" s="249"/>
      <c r="D1360" s="245"/>
      <c r="E1360" s="38" t="s">
        <v>207</v>
      </c>
      <c r="F1360" s="37">
        <f>C1358*H1360</f>
        <v>74813</v>
      </c>
      <c r="G1360" s="37">
        <f>F1360/C1358</f>
        <v>158</v>
      </c>
      <c r="H1360" s="37">
        <v>158</v>
      </c>
    </row>
    <row r="1361" spans="1:8" ht="15.75" x14ac:dyDescent="0.25">
      <c r="A1361" s="245">
        <v>2</v>
      </c>
      <c r="B1361" s="245" t="s">
        <v>448</v>
      </c>
      <c r="C1361" s="249">
        <v>485.3</v>
      </c>
      <c r="D1361" s="245" t="s">
        <v>206</v>
      </c>
      <c r="E1361" s="38" t="s">
        <v>216</v>
      </c>
      <c r="F1361" s="37">
        <f>F1362+F1363</f>
        <v>125692.7</v>
      </c>
      <c r="G1361" s="37">
        <f>G1362+G1363</f>
        <v>259</v>
      </c>
      <c r="H1361" s="37">
        <f>H1362+H1363</f>
        <v>259</v>
      </c>
    </row>
    <row r="1362" spans="1:8" ht="15.75" x14ac:dyDescent="0.25">
      <c r="A1362" s="245">
        <v>61</v>
      </c>
      <c r="B1362" s="245"/>
      <c r="C1362" s="249"/>
      <c r="D1362" s="245"/>
      <c r="E1362" s="38" t="s">
        <v>175</v>
      </c>
      <c r="F1362" s="37">
        <f>C1361*H1362</f>
        <v>79103.899999999994</v>
      </c>
      <c r="G1362" s="37">
        <f>F1362/C1361</f>
        <v>163</v>
      </c>
      <c r="H1362" s="37">
        <v>163</v>
      </c>
    </row>
    <row r="1363" spans="1:8" ht="31.5" x14ac:dyDescent="0.25">
      <c r="A1363" s="245">
        <v>62</v>
      </c>
      <c r="B1363" s="245"/>
      <c r="C1363" s="249"/>
      <c r="D1363" s="245"/>
      <c r="E1363" s="38" t="s">
        <v>176</v>
      </c>
      <c r="F1363" s="37">
        <f>C1361*H1363</f>
        <v>46588.800000000003</v>
      </c>
      <c r="G1363" s="37">
        <f>F1363/C1361</f>
        <v>96</v>
      </c>
      <c r="H1363" s="37">
        <v>96</v>
      </c>
    </row>
    <row r="1364" spans="1:8" ht="15.75" x14ac:dyDescent="0.25">
      <c r="A1364" s="189" t="s">
        <v>209</v>
      </c>
      <c r="B1364" s="45"/>
      <c r="C1364" s="37">
        <f>C1365+C1368+C1375+C1378+C1382+C1385+C1388+C1393+C1400+C1403+C1410+C1413+C1416+C1419+C1422+C1425+C1430+C1433+C1436+C1439+C1442+C1445+C1448+C1451+C1454+C1457+C1460+C1463+C1467+C1470+C1475+C1480+C1483+C1486+C1514+C1518+C1522+C1541+C1544+C1547+C1550+C1553+C1556+C1559+C1562+C1565+C1570+C1575+C1580+C1585+C1590</f>
        <v>129142.7</v>
      </c>
      <c r="D1364" s="186"/>
      <c r="E1364" s="38"/>
      <c r="F1364" s="37">
        <f>F1365+F1368+F1375+F1378+F1382+F1385+F1388+F1393+F1400+F1403+F1410+F1413+F1416+F1419+F1422+F1425+F1430+F1433+F1436+F1439+F1442+F1445+F1448+F1451+F1454+F1457+F1460+F1463+F1467+F1470+F1475+F1480+F1483+F1486+F1514+F1518+F1522+F1541+F1544+F1547+F1550+F1553+F1556+F1559+F1562+F1565+F1570+F1575+F1580+F1585+F1590</f>
        <v>149501816.19</v>
      </c>
      <c r="G1364" s="37"/>
      <c r="H1364" s="37"/>
    </row>
    <row r="1365" spans="1:8" ht="15.75" customHeight="1" x14ac:dyDescent="0.25">
      <c r="A1365" s="245">
        <v>1</v>
      </c>
      <c r="B1365" s="245" t="s">
        <v>533</v>
      </c>
      <c r="C1365" s="249">
        <v>4710.6000000000004</v>
      </c>
      <c r="D1365" s="245" t="s">
        <v>206</v>
      </c>
      <c r="E1365" s="38" t="s">
        <v>216</v>
      </c>
      <c r="F1365" s="37">
        <f>F1366+F1367</f>
        <v>22271716.800000001</v>
      </c>
      <c r="G1365" s="37">
        <f>G1366+G1367</f>
        <v>4728</v>
      </c>
      <c r="H1365" s="37">
        <f>H1366+H1367</f>
        <v>4728</v>
      </c>
    </row>
    <row r="1366" spans="1:8" ht="15.75" x14ac:dyDescent="0.25">
      <c r="A1366" s="245">
        <v>65</v>
      </c>
      <c r="B1366" s="245"/>
      <c r="C1366" s="249"/>
      <c r="D1366" s="245"/>
      <c r="E1366" s="38" t="s">
        <v>177</v>
      </c>
      <c r="F1366" s="37">
        <f>H1366*C1365</f>
        <v>21805367.399999999</v>
      </c>
      <c r="G1366" s="37">
        <f>F1366/C1365</f>
        <v>4629</v>
      </c>
      <c r="H1366" s="37">
        <v>4629</v>
      </c>
    </row>
    <row r="1367" spans="1:8" ht="15.75" x14ac:dyDescent="0.25">
      <c r="A1367" s="245">
        <v>66</v>
      </c>
      <c r="B1367" s="245"/>
      <c r="C1367" s="249"/>
      <c r="D1367" s="245"/>
      <c r="E1367" s="38" t="s">
        <v>207</v>
      </c>
      <c r="F1367" s="37">
        <f>H1367*C1365</f>
        <v>466349.4</v>
      </c>
      <c r="G1367" s="37">
        <f>F1367/C1365</f>
        <v>99</v>
      </c>
      <c r="H1367" s="37">
        <v>99</v>
      </c>
    </row>
    <row r="1368" spans="1:8" ht="15.75" customHeight="1" x14ac:dyDescent="0.25">
      <c r="A1368" s="245">
        <f>A1365+1</f>
        <v>2</v>
      </c>
      <c r="B1368" s="245" t="s">
        <v>563</v>
      </c>
      <c r="C1368" s="249">
        <v>3619.5</v>
      </c>
      <c r="D1368" s="168"/>
      <c r="E1368" s="38" t="s">
        <v>216</v>
      </c>
      <c r="F1368" s="37">
        <f>SUM(F1369:F1374)</f>
        <v>434340</v>
      </c>
      <c r="G1368" s="37">
        <f>SUM(G1369:G1374)</f>
        <v>120</v>
      </c>
      <c r="H1368" s="37">
        <f>SUM(H1369:H1374)</f>
        <v>120</v>
      </c>
    </row>
    <row r="1369" spans="1:8" ht="15.75" customHeight="1" x14ac:dyDescent="0.25">
      <c r="A1369" s="245"/>
      <c r="B1369" s="245"/>
      <c r="C1369" s="249"/>
      <c r="D1369" s="245" t="s">
        <v>210</v>
      </c>
      <c r="E1369" s="38" t="s">
        <v>175</v>
      </c>
      <c r="F1369" s="37">
        <f>C1368*H1369</f>
        <v>65151</v>
      </c>
      <c r="G1369" s="37">
        <f>F1369/C1368</f>
        <v>18</v>
      </c>
      <c r="H1369" s="37">
        <v>18</v>
      </c>
    </row>
    <row r="1370" spans="1:8" ht="31.5" x14ac:dyDescent="0.25">
      <c r="A1370" s="245"/>
      <c r="B1370" s="245"/>
      <c r="C1370" s="249"/>
      <c r="D1370" s="245"/>
      <c r="E1370" s="38" t="s">
        <v>176</v>
      </c>
      <c r="F1370" s="37">
        <f>C1368*H1370</f>
        <v>21717</v>
      </c>
      <c r="G1370" s="37">
        <f>F1370/C1368</f>
        <v>6</v>
      </c>
      <c r="H1370" s="37">
        <v>6</v>
      </c>
    </row>
    <row r="1371" spans="1:8" ht="15.75" customHeight="1" x14ac:dyDescent="0.25">
      <c r="A1371" s="245">
        <f>A1368+1</f>
        <v>3</v>
      </c>
      <c r="B1371" s="245"/>
      <c r="C1371" s="249"/>
      <c r="D1371" s="245" t="s">
        <v>211</v>
      </c>
      <c r="E1371" s="38" t="s">
        <v>175</v>
      </c>
      <c r="F1371" s="37">
        <f>C1368*H1371</f>
        <v>61531.5</v>
      </c>
      <c r="G1371" s="37">
        <f>F1371/C1368</f>
        <v>17</v>
      </c>
      <c r="H1371" s="37">
        <v>17</v>
      </c>
    </row>
    <row r="1372" spans="1:8" ht="31.5" x14ac:dyDescent="0.25">
      <c r="A1372" s="245"/>
      <c r="B1372" s="245"/>
      <c r="C1372" s="249"/>
      <c r="D1372" s="245"/>
      <c r="E1372" s="38" t="s">
        <v>176</v>
      </c>
      <c r="F1372" s="37">
        <f>C1368*H1372</f>
        <v>18097.5</v>
      </c>
      <c r="G1372" s="37">
        <f>F1372/C1368</f>
        <v>5</v>
      </c>
      <c r="H1372" s="37">
        <v>5</v>
      </c>
    </row>
    <row r="1373" spans="1:8" ht="15.75" customHeight="1" x14ac:dyDescent="0.25">
      <c r="A1373" s="245"/>
      <c r="B1373" s="245"/>
      <c r="C1373" s="249"/>
      <c r="D1373" s="245" t="s">
        <v>212</v>
      </c>
      <c r="E1373" s="38" t="s">
        <v>175</v>
      </c>
      <c r="F1373" s="37">
        <f>C1368*H1373</f>
        <v>202692</v>
      </c>
      <c r="G1373" s="37">
        <f>F1373/C1368</f>
        <v>56</v>
      </c>
      <c r="H1373" s="37">
        <v>56</v>
      </c>
    </row>
    <row r="1374" spans="1:8" ht="31.5" x14ac:dyDescent="0.25">
      <c r="A1374" s="245">
        <f>A1371+1</f>
        <v>4</v>
      </c>
      <c r="B1374" s="245"/>
      <c r="C1374" s="249"/>
      <c r="D1374" s="245"/>
      <c r="E1374" s="38" t="s">
        <v>176</v>
      </c>
      <c r="F1374" s="37">
        <f>C1368*H1374</f>
        <v>65151</v>
      </c>
      <c r="G1374" s="37">
        <f>F1374/C1368</f>
        <v>18</v>
      </c>
      <c r="H1374" s="37">
        <v>18</v>
      </c>
    </row>
    <row r="1375" spans="1:8" ht="15.75" customHeight="1" x14ac:dyDescent="0.25">
      <c r="A1375" s="245">
        <f>A1368+1</f>
        <v>3</v>
      </c>
      <c r="B1375" s="245" t="s">
        <v>534</v>
      </c>
      <c r="C1375" s="249">
        <v>4076.9</v>
      </c>
      <c r="D1375" s="245" t="s">
        <v>206</v>
      </c>
      <c r="E1375" s="38" t="s">
        <v>216</v>
      </c>
      <c r="F1375" s="37">
        <f>F1376+F1377</f>
        <v>11541703.9</v>
      </c>
      <c r="G1375" s="37">
        <f>G1376+G1377</f>
        <v>2831</v>
      </c>
      <c r="H1375" s="37">
        <f>H1376+H1377</f>
        <v>2831</v>
      </c>
    </row>
    <row r="1376" spans="1:8" ht="15.75" x14ac:dyDescent="0.25">
      <c r="A1376" s="245">
        <v>65</v>
      </c>
      <c r="B1376" s="245"/>
      <c r="C1376" s="249"/>
      <c r="D1376" s="245"/>
      <c r="E1376" s="38" t="s">
        <v>177</v>
      </c>
      <c r="F1376" s="37">
        <f>H1376*C1375</f>
        <v>11301166.800000001</v>
      </c>
      <c r="G1376" s="37">
        <f>F1376/C1375</f>
        <v>2772</v>
      </c>
      <c r="H1376" s="37">
        <v>2772</v>
      </c>
    </row>
    <row r="1377" spans="1:8" ht="15.75" x14ac:dyDescent="0.25">
      <c r="A1377" s="245">
        <v>66</v>
      </c>
      <c r="B1377" s="245"/>
      <c r="C1377" s="249"/>
      <c r="D1377" s="245"/>
      <c r="E1377" s="38" t="s">
        <v>207</v>
      </c>
      <c r="F1377" s="37">
        <f>H1377*C1375</f>
        <v>240537.1</v>
      </c>
      <c r="G1377" s="37">
        <f>F1377/C1375</f>
        <v>59</v>
      </c>
      <c r="H1377" s="37">
        <v>59</v>
      </c>
    </row>
    <row r="1378" spans="1:8" ht="15.75" customHeight="1" x14ac:dyDescent="0.25">
      <c r="A1378" s="245">
        <f>A1375+1</f>
        <v>4</v>
      </c>
      <c r="B1378" s="245" t="s">
        <v>564</v>
      </c>
      <c r="C1378" s="249">
        <v>2322.8000000000002</v>
      </c>
      <c r="D1378" s="245" t="s">
        <v>316</v>
      </c>
      <c r="E1378" s="38" t="s">
        <v>216</v>
      </c>
      <c r="F1378" s="37">
        <f>SUM(F1379:F1381)</f>
        <v>1747892</v>
      </c>
      <c r="G1378" s="37">
        <f>SUM(G1379:G1381)</f>
        <v>752.49</v>
      </c>
      <c r="H1378" s="37">
        <f>SUM(H1379:H1381)</f>
        <v>752.49</v>
      </c>
    </row>
    <row r="1379" spans="1:8" ht="31.5" x14ac:dyDescent="0.25">
      <c r="A1379" s="245"/>
      <c r="B1379" s="245"/>
      <c r="C1379" s="249"/>
      <c r="D1379" s="245"/>
      <c r="E1379" s="38" t="s">
        <v>176</v>
      </c>
      <c r="F1379" s="37">
        <v>2500</v>
      </c>
      <c r="G1379" s="37">
        <f>F1379/C1378</f>
        <v>1.08</v>
      </c>
      <c r="H1379" s="37">
        <f>2500/C1378</f>
        <v>1.08</v>
      </c>
    </row>
    <row r="1380" spans="1:8" ht="15.75" x14ac:dyDescent="0.25">
      <c r="A1380" s="245">
        <v>756</v>
      </c>
      <c r="B1380" s="245"/>
      <c r="C1380" s="249"/>
      <c r="D1380" s="245"/>
      <c r="E1380" s="38" t="s">
        <v>178</v>
      </c>
      <c r="F1380" s="37">
        <v>1708823</v>
      </c>
      <c r="G1380" s="37">
        <f>F1380/C1378</f>
        <v>735.67</v>
      </c>
      <c r="H1380" s="37">
        <f>1708823/C1378</f>
        <v>735.67</v>
      </c>
    </row>
    <row r="1381" spans="1:8" ht="15.75" x14ac:dyDescent="0.25">
      <c r="A1381" s="245">
        <v>757</v>
      </c>
      <c r="B1381" s="245"/>
      <c r="C1381" s="249"/>
      <c r="D1381" s="245"/>
      <c r="E1381" s="38" t="s">
        <v>207</v>
      </c>
      <c r="F1381" s="37">
        <v>36569</v>
      </c>
      <c r="G1381" s="37">
        <f>F1381/C1378</f>
        <v>15.74</v>
      </c>
      <c r="H1381" s="37">
        <f>36569/C1378</f>
        <v>15.74</v>
      </c>
    </row>
    <row r="1382" spans="1:8" ht="15.75" x14ac:dyDescent="0.25">
      <c r="A1382" s="245">
        <f>A1378+1</f>
        <v>5</v>
      </c>
      <c r="B1382" s="245" t="s">
        <v>565</v>
      </c>
      <c r="C1382" s="249">
        <v>2038.3</v>
      </c>
      <c r="D1382" s="245" t="s">
        <v>206</v>
      </c>
      <c r="E1382" s="38" t="s">
        <v>216</v>
      </c>
      <c r="F1382" s="37">
        <f>F1383+F1384</f>
        <v>430081.3</v>
      </c>
      <c r="G1382" s="37">
        <f>G1383+G1384</f>
        <v>211</v>
      </c>
      <c r="H1382" s="37">
        <f>H1383+H1384</f>
        <v>211</v>
      </c>
    </row>
    <row r="1383" spans="1:8" ht="15.75" x14ac:dyDescent="0.25">
      <c r="A1383" s="245">
        <v>65</v>
      </c>
      <c r="B1383" s="245"/>
      <c r="C1383" s="249"/>
      <c r="D1383" s="245"/>
      <c r="E1383" s="38" t="s">
        <v>175</v>
      </c>
      <c r="F1383" s="37">
        <f>C1382*H1383</f>
        <v>307783.3</v>
      </c>
      <c r="G1383" s="37">
        <f>F1383/C1382</f>
        <v>151</v>
      </c>
      <c r="H1383" s="37">
        <v>151</v>
      </c>
    </row>
    <row r="1384" spans="1:8" ht="31.5" x14ac:dyDescent="0.25">
      <c r="A1384" s="245">
        <v>66</v>
      </c>
      <c r="B1384" s="245"/>
      <c r="C1384" s="249"/>
      <c r="D1384" s="245"/>
      <c r="E1384" s="38" t="s">
        <v>176</v>
      </c>
      <c r="F1384" s="37">
        <f>C1382*H1384</f>
        <v>122298</v>
      </c>
      <c r="G1384" s="37">
        <f>F1384/C1382</f>
        <v>60</v>
      </c>
      <c r="H1384" s="37">
        <v>60</v>
      </c>
    </row>
    <row r="1385" spans="1:8" ht="15.75" x14ac:dyDescent="0.25">
      <c r="A1385" s="245">
        <f>A1382+1</f>
        <v>6</v>
      </c>
      <c r="B1385" s="245" t="s">
        <v>566</v>
      </c>
      <c r="C1385" s="249">
        <v>911.5</v>
      </c>
      <c r="D1385" s="245" t="s">
        <v>206</v>
      </c>
      <c r="E1385" s="38" t="s">
        <v>216</v>
      </c>
      <c r="F1385" s="37">
        <f>F1386+F1387</f>
        <v>231521</v>
      </c>
      <c r="G1385" s="37">
        <f>G1386+G1387</f>
        <v>254</v>
      </c>
      <c r="H1385" s="37">
        <f>H1386+H1387</f>
        <v>254</v>
      </c>
    </row>
    <row r="1386" spans="1:8" ht="15.75" x14ac:dyDescent="0.25">
      <c r="A1386" s="245">
        <v>65</v>
      </c>
      <c r="B1386" s="245"/>
      <c r="C1386" s="249"/>
      <c r="D1386" s="245"/>
      <c r="E1386" s="38" t="s">
        <v>175</v>
      </c>
      <c r="F1386" s="37">
        <f>C1385*H1386</f>
        <v>149486</v>
      </c>
      <c r="G1386" s="37">
        <f>F1386/C1385</f>
        <v>164</v>
      </c>
      <c r="H1386" s="37">
        <v>164</v>
      </c>
    </row>
    <row r="1387" spans="1:8" ht="31.5" x14ac:dyDescent="0.25">
      <c r="A1387" s="245">
        <v>66</v>
      </c>
      <c r="B1387" s="245"/>
      <c r="C1387" s="249"/>
      <c r="D1387" s="245"/>
      <c r="E1387" s="38" t="s">
        <v>176</v>
      </c>
      <c r="F1387" s="37">
        <f>C1385*H1387</f>
        <v>82035</v>
      </c>
      <c r="G1387" s="37">
        <f>F1387/C1385</f>
        <v>90</v>
      </c>
      <c r="H1387" s="37">
        <v>90</v>
      </c>
    </row>
    <row r="1388" spans="1:8" ht="15.75" customHeight="1" x14ac:dyDescent="0.25">
      <c r="A1388" s="245">
        <f>A1385+1</f>
        <v>7</v>
      </c>
      <c r="B1388" s="245" t="s">
        <v>567</v>
      </c>
      <c r="C1388" s="249">
        <v>2376.8000000000002</v>
      </c>
      <c r="D1388" s="168"/>
      <c r="E1388" s="38" t="s">
        <v>216</v>
      </c>
      <c r="F1388" s="37">
        <f>SUM(F1389:F1392)</f>
        <v>99825.600000000006</v>
      </c>
      <c r="G1388" s="37">
        <f>SUM(G1389:G1392)</f>
        <v>42</v>
      </c>
      <c r="H1388" s="37">
        <f>SUM(H1389:H1392)</f>
        <v>42</v>
      </c>
    </row>
    <row r="1389" spans="1:8" ht="15.75" customHeight="1" x14ac:dyDescent="0.25">
      <c r="A1389" s="245"/>
      <c r="B1389" s="245"/>
      <c r="C1389" s="249"/>
      <c r="D1389" s="245" t="s">
        <v>210</v>
      </c>
      <c r="E1389" s="38" t="s">
        <v>175</v>
      </c>
      <c r="F1389" s="37">
        <f>C1388*H1389</f>
        <v>45159.199999999997</v>
      </c>
      <c r="G1389" s="37">
        <f>F1389/C1388</f>
        <v>19</v>
      </c>
      <c r="H1389" s="37">
        <v>19</v>
      </c>
    </row>
    <row r="1390" spans="1:8" ht="31.5" x14ac:dyDescent="0.25">
      <c r="A1390" s="245"/>
      <c r="B1390" s="245"/>
      <c r="C1390" s="249"/>
      <c r="D1390" s="245"/>
      <c r="E1390" s="38" t="s">
        <v>176</v>
      </c>
      <c r="F1390" s="37">
        <f>C1388*H1390</f>
        <v>14260.8</v>
      </c>
      <c r="G1390" s="37">
        <f>F1390/C1388</f>
        <v>6</v>
      </c>
      <c r="H1390" s="37">
        <v>6</v>
      </c>
    </row>
    <row r="1391" spans="1:8" ht="15.75" customHeight="1" x14ac:dyDescent="0.25">
      <c r="A1391" s="245">
        <f>A1388+1</f>
        <v>8</v>
      </c>
      <c r="B1391" s="245"/>
      <c r="C1391" s="249"/>
      <c r="D1391" s="245" t="s">
        <v>211</v>
      </c>
      <c r="E1391" s="38" t="s">
        <v>175</v>
      </c>
      <c r="F1391" s="37">
        <f>C1388*H1391</f>
        <v>30898.400000000001</v>
      </c>
      <c r="G1391" s="37">
        <f>F1391/C1388</f>
        <v>13</v>
      </c>
      <c r="H1391" s="37">
        <v>13</v>
      </c>
    </row>
    <row r="1392" spans="1:8" ht="31.5" x14ac:dyDescent="0.25">
      <c r="A1392" s="245"/>
      <c r="B1392" s="245"/>
      <c r="C1392" s="249"/>
      <c r="D1392" s="245"/>
      <c r="E1392" s="38" t="s">
        <v>176</v>
      </c>
      <c r="F1392" s="37">
        <f>C1388*H1392</f>
        <v>9507.2000000000007</v>
      </c>
      <c r="G1392" s="37">
        <f>F1392/C1388</f>
        <v>4</v>
      </c>
      <c r="H1392" s="37">
        <v>4</v>
      </c>
    </row>
    <row r="1393" spans="1:8" ht="15.75" customHeight="1" x14ac:dyDescent="0.25">
      <c r="A1393" s="250">
        <f>A1388+1</f>
        <v>8</v>
      </c>
      <c r="B1393" s="250" t="s">
        <v>222</v>
      </c>
      <c r="C1393" s="246">
        <v>2329.1999999999998</v>
      </c>
      <c r="D1393" s="245" t="s">
        <v>212</v>
      </c>
      <c r="E1393" s="38" t="s">
        <v>216</v>
      </c>
      <c r="F1393" s="37">
        <f>F1394+F1395+F1396+F1397+F1398+F1399</f>
        <v>4435767.9400000004</v>
      </c>
      <c r="G1393" s="37">
        <f>G1394+G1395+G1396+G1397+G1398+G1399</f>
        <v>1904.42</v>
      </c>
      <c r="H1393" s="37">
        <f>H1394+H1395+H1396+H1397+H1398+H1399</f>
        <v>2250</v>
      </c>
    </row>
    <row r="1394" spans="1:8" ht="15.75" x14ac:dyDescent="0.25">
      <c r="A1394" s="251"/>
      <c r="B1394" s="251"/>
      <c r="C1394" s="247"/>
      <c r="D1394" s="245"/>
      <c r="E1394" s="38" t="s">
        <v>177</v>
      </c>
      <c r="F1394" s="37">
        <v>2482025.4</v>
      </c>
      <c r="G1394" s="37">
        <f>F1394/C1393+0.01</f>
        <v>1065.6199999999999</v>
      </c>
      <c r="H1394" s="37">
        <v>1404</v>
      </c>
    </row>
    <row r="1395" spans="1:8" ht="15.75" x14ac:dyDescent="0.25">
      <c r="A1395" s="251"/>
      <c r="B1395" s="251"/>
      <c r="C1395" s="247"/>
      <c r="D1395" s="245"/>
      <c r="E1395" s="38" t="s">
        <v>207</v>
      </c>
      <c r="F1395" s="37">
        <f>F1394*0.0214</f>
        <v>53115.34</v>
      </c>
      <c r="G1395" s="37">
        <f>F1395/C1393</f>
        <v>22.8</v>
      </c>
      <c r="H1395" s="37">
        <v>30</v>
      </c>
    </row>
    <row r="1396" spans="1:8" ht="15.75" x14ac:dyDescent="0.25">
      <c r="A1396" s="251"/>
      <c r="B1396" s="251"/>
      <c r="C1396" s="247"/>
      <c r="D1396" s="245" t="s">
        <v>210</v>
      </c>
      <c r="E1396" s="38" t="s">
        <v>177</v>
      </c>
      <c r="F1396" s="37">
        <f>C1393*H1396</f>
        <v>1078419.6000000001</v>
      </c>
      <c r="G1396" s="37">
        <f>F1396/C1393</f>
        <v>463</v>
      </c>
      <c r="H1396" s="37">
        <v>463</v>
      </c>
    </row>
    <row r="1397" spans="1:8" ht="15.75" x14ac:dyDescent="0.25">
      <c r="A1397" s="251"/>
      <c r="B1397" s="251"/>
      <c r="C1397" s="247"/>
      <c r="D1397" s="245"/>
      <c r="E1397" s="38" t="s">
        <v>207</v>
      </c>
      <c r="F1397" s="37">
        <f>C1393*H1397</f>
        <v>23292</v>
      </c>
      <c r="G1397" s="37">
        <f>F1397/C1393</f>
        <v>10</v>
      </c>
      <c r="H1397" s="37">
        <v>10</v>
      </c>
    </row>
    <row r="1398" spans="1:8" ht="15.75" x14ac:dyDescent="0.25">
      <c r="A1398" s="251"/>
      <c r="B1398" s="251"/>
      <c r="C1398" s="247"/>
      <c r="D1398" s="245" t="s">
        <v>211</v>
      </c>
      <c r="E1398" s="38" t="s">
        <v>177</v>
      </c>
      <c r="F1398" s="37">
        <f>C1393*H1398</f>
        <v>782611.2</v>
      </c>
      <c r="G1398" s="37">
        <f>F1398/C1393</f>
        <v>336</v>
      </c>
      <c r="H1398" s="37">
        <v>336</v>
      </c>
    </row>
    <row r="1399" spans="1:8" ht="15.75" x14ac:dyDescent="0.25">
      <c r="A1399" s="252"/>
      <c r="B1399" s="252"/>
      <c r="C1399" s="248"/>
      <c r="D1399" s="245"/>
      <c r="E1399" s="38" t="s">
        <v>207</v>
      </c>
      <c r="F1399" s="37">
        <f>C1393*H1399</f>
        <v>16304.4</v>
      </c>
      <c r="G1399" s="37">
        <f>F1399/C1393</f>
        <v>7</v>
      </c>
      <c r="H1399" s="37">
        <v>7</v>
      </c>
    </row>
    <row r="1400" spans="1:8" ht="15.75" customHeight="1" x14ac:dyDescent="0.25">
      <c r="A1400" s="245">
        <f>A1393+1</f>
        <v>9</v>
      </c>
      <c r="B1400" s="245" t="s">
        <v>568</v>
      </c>
      <c r="C1400" s="249">
        <v>2947.8</v>
      </c>
      <c r="D1400" s="245" t="s">
        <v>212</v>
      </c>
      <c r="E1400" s="38" t="s">
        <v>216</v>
      </c>
      <c r="F1400" s="37">
        <f>F1401+F1402</f>
        <v>218137.2</v>
      </c>
      <c r="G1400" s="37">
        <f>G1401+G1402</f>
        <v>74</v>
      </c>
      <c r="H1400" s="37">
        <f>H1401+H1402</f>
        <v>74</v>
      </c>
    </row>
    <row r="1401" spans="1:8" ht="15.75" x14ac:dyDescent="0.25">
      <c r="A1401" s="245">
        <v>75</v>
      </c>
      <c r="B1401" s="245"/>
      <c r="C1401" s="249"/>
      <c r="D1401" s="245"/>
      <c r="E1401" s="38" t="s">
        <v>175</v>
      </c>
      <c r="F1401" s="37">
        <f>C1400*H1401</f>
        <v>165076.79999999999</v>
      </c>
      <c r="G1401" s="37">
        <f>F1401/C1400</f>
        <v>56</v>
      </c>
      <c r="H1401" s="37">
        <v>56</v>
      </c>
    </row>
    <row r="1402" spans="1:8" ht="31.5" x14ac:dyDescent="0.25">
      <c r="A1402" s="245">
        <v>76</v>
      </c>
      <c r="B1402" s="245"/>
      <c r="C1402" s="249"/>
      <c r="D1402" s="245"/>
      <c r="E1402" s="38" t="s">
        <v>176</v>
      </c>
      <c r="F1402" s="37">
        <f>C1400*H1402</f>
        <v>53060.4</v>
      </c>
      <c r="G1402" s="37">
        <f>F1402/C1400</f>
        <v>18</v>
      </c>
      <c r="H1402" s="37">
        <v>18</v>
      </c>
    </row>
    <row r="1403" spans="1:8" ht="15.75" customHeight="1" x14ac:dyDescent="0.25">
      <c r="A1403" s="245">
        <f>A1400+1</f>
        <v>10</v>
      </c>
      <c r="B1403" s="245" t="s">
        <v>537</v>
      </c>
      <c r="C1403" s="249">
        <v>4756.2</v>
      </c>
      <c r="D1403" s="168"/>
      <c r="E1403" s="38" t="s">
        <v>216</v>
      </c>
      <c r="F1403" s="37">
        <f>F1404+F1405+F1406+F1407+F1408+F1409</f>
        <v>10701450</v>
      </c>
      <c r="G1403" s="37">
        <f>G1404+G1405+G1406+G1407+G1408+G1409</f>
        <v>2250</v>
      </c>
      <c r="H1403" s="37">
        <f>H1404+H1405+H1406+H1407+H1408+H1409</f>
        <v>2250</v>
      </c>
    </row>
    <row r="1404" spans="1:8" ht="31.5" customHeight="1" x14ac:dyDescent="0.25">
      <c r="A1404" s="245"/>
      <c r="B1404" s="245"/>
      <c r="C1404" s="249"/>
      <c r="D1404" s="245" t="s">
        <v>212</v>
      </c>
      <c r="E1404" s="38" t="s">
        <v>177</v>
      </c>
      <c r="F1404" s="37">
        <f>C1403*H1404</f>
        <v>6677704.7999999998</v>
      </c>
      <c r="G1404" s="37">
        <f>F1404/C1403</f>
        <v>1404</v>
      </c>
      <c r="H1404" s="37">
        <v>1404</v>
      </c>
    </row>
    <row r="1405" spans="1:8" ht="15.75" x14ac:dyDescent="0.25">
      <c r="A1405" s="245"/>
      <c r="B1405" s="245"/>
      <c r="C1405" s="249"/>
      <c r="D1405" s="245"/>
      <c r="E1405" s="38" t="s">
        <v>207</v>
      </c>
      <c r="F1405" s="37">
        <f>C1403*H1405</f>
        <v>142686</v>
      </c>
      <c r="G1405" s="37">
        <f>F1405/C1403</f>
        <v>30</v>
      </c>
      <c r="H1405" s="37">
        <v>30</v>
      </c>
    </row>
    <row r="1406" spans="1:8" ht="15.75" customHeight="1" x14ac:dyDescent="0.25">
      <c r="A1406" s="245"/>
      <c r="B1406" s="245"/>
      <c r="C1406" s="249"/>
      <c r="D1406" s="245" t="s">
        <v>210</v>
      </c>
      <c r="E1406" s="38" t="s">
        <v>177</v>
      </c>
      <c r="F1406" s="37">
        <f>C1403*H1406</f>
        <v>2202120.6</v>
      </c>
      <c r="G1406" s="37">
        <f>F1406/C1403</f>
        <v>463</v>
      </c>
      <c r="H1406" s="37">
        <v>463</v>
      </c>
    </row>
    <row r="1407" spans="1:8" ht="15.75" x14ac:dyDescent="0.25">
      <c r="A1407" s="245"/>
      <c r="B1407" s="245"/>
      <c r="C1407" s="249"/>
      <c r="D1407" s="245"/>
      <c r="E1407" s="38" t="s">
        <v>207</v>
      </c>
      <c r="F1407" s="37">
        <f>C1403*H1407</f>
        <v>47562</v>
      </c>
      <c r="G1407" s="37">
        <f>F1407/C1403</f>
        <v>10</v>
      </c>
      <c r="H1407" s="37">
        <v>10</v>
      </c>
    </row>
    <row r="1408" spans="1:8" ht="15.75" customHeight="1" x14ac:dyDescent="0.25">
      <c r="A1408" s="245"/>
      <c r="B1408" s="245"/>
      <c r="C1408" s="249"/>
      <c r="D1408" s="245" t="s">
        <v>211</v>
      </c>
      <c r="E1408" s="38" t="s">
        <v>177</v>
      </c>
      <c r="F1408" s="37">
        <f>C1403*H1408</f>
        <v>1598083.2</v>
      </c>
      <c r="G1408" s="37">
        <f>F1408/C1403</f>
        <v>336</v>
      </c>
      <c r="H1408" s="37">
        <v>336</v>
      </c>
    </row>
    <row r="1409" spans="1:8" ht="15.75" x14ac:dyDescent="0.25">
      <c r="A1409" s="245"/>
      <c r="B1409" s="245"/>
      <c r="C1409" s="249"/>
      <c r="D1409" s="245"/>
      <c r="E1409" s="38" t="s">
        <v>207</v>
      </c>
      <c r="F1409" s="37">
        <f>C1403*H1409</f>
        <v>33293.4</v>
      </c>
      <c r="G1409" s="37">
        <f>F1409/C1403</f>
        <v>7</v>
      </c>
      <c r="H1409" s="37">
        <v>7</v>
      </c>
    </row>
    <row r="1410" spans="1:8" ht="15.75" x14ac:dyDescent="0.25">
      <c r="A1410" s="245">
        <f>A1403+1</f>
        <v>11</v>
      </c>
      <c r="B1410" s="245" t="s">
        <v>569</v>
      </c>
      <c r="C1410" s="249">
        <v>659.4</v>
      </c>
      <c r="D1410" s="245" t="s">
        <v>206</v>
      </c>
      <c r="E1410" s="38" t="s">
        <v>216</v>
      </c>
      <c r="F1410" s="37">
        <f>F1411+F1412</f>
        <v>158915.4</v>
      </c>
      <c r="G1410" s="37">
        <f>G1411+G1412</f>
        <v>241</v>
      </c>
      <c r="H1410" s="37">
        <f>H1411+H1412</f>
        <v>241</v>
      </c>
    </row>
    <row r="1411" spans="1:8" ht="15.75" x14ac:dyDescent="0.25">
      <c r="A1411" s="245">
        <v>65</v>
      </c>
      <c r="B1411" s="245"/>
      <c r="C1411" s="249"/>
      <c r="D1411" s="245"/>
      <c r="E1411" s="38" t="s">
        <v>175</v>
      </c>
      <c r="F1411" s="37">
        <f>C1410*H1411</f>
        <v>99569.4</v>
      </c>
      <c r="G1411" s="37">
        <f>F1411/C1410</f>
        <v>151</v>
      </c>
      <c r="H1411" s="37">
        <v>151</v>
      </c>
    </row>
    <row r="1412" spans="1:8" ht="31.5" x14ac:dyDescent="0.25">
      <c r="A1412" s="245">
        <v>66</v>
      </c>
      <c r="B1412" s="245"/>
      <c r="C1412" s="249"/>
      <c r="D1412" s="245"/>
      <c r="E1412" s="38" t="s">
        <v>176</v>
      </c>
      <c r="F1412" s="37">
        <f>C1410*H1412</f>
        <v>59346</v>
      </c>
      <c r="G1412" s="37">
        <f>F1412/C1410</f>
        <v>90</v>
      </c>
      <c r="H1412" s="37">
        <v>90</v>
      </c>
    </row>
    <row r="1413" spans="1:8" ht="15.75" x14ac:dyDescent="0.25">
      <c r="A1413" s="245">
        <f>A1410+1</f>
        <v>12</v>
      </c>
      <c r="B1413" s="245" t="s">
        <v>541</v>
      </c>
      <c r="C1413" s="246">
        <v>3856.6</v>
      </c>
      <c r="D1413" s="245" t="s">
        <v>214</v>
      </c>
      <c r="E1413" s="38" t="s">
        <v>216</v>
      </c>
      <c r="F1413" s="37">
        <f>F1414+F1415</f>
        <v>4022433.8</v>
      </c>
      <c r="G1413" s="37">
        <f>G1414+G1415</f>
        <v>1043</v>
      </c>
      <c r="H1413" s="37">
        <f>H1414+H1415</f>
        <v>1043</v>
      </c>
    </row>
    <row r="1414" spans="1:8" ht="15.75" x14ac:dyDescent="0.25">
      <c r="A1414" s="245">
        <v>75</v>
      </c>
      <c r="B1414" s="245"/>
      <c r="C1414" s="247"/>
      <c r="D1414" s="245"/>
      <c r="E1414" s="38" t="s">
        <v>177</v>
      </c>
      <c r="F1414" s="37">
        <f>C1413*H1414</f>
        <v>3937588.6</v>
      </c>
      <c r="G1414" s="37">
        <f>F1414/C1413</f>
        <v>1021</v>
      </c>
      <c r="H1414" s="37">
        <v>1021</v>
      </c>
    </row>
    <row r="1415" spans="1:8" ht="15.75" x14ac:dyDescent="0.25">
      <c r="A1415" s="245">
        <v>76</v>
      </c>
      <c r="B1415" s="245"/>
      <c r="C1415" s="248"/>
      <c r="D1415" s="245"/>
      <c r="E1415" s="38" t="s">
        <v>207</v>
      </c>
      <c r="F1415" s="37">
        <f>C1413*H1415</f>
        <v>84845.2</v>
      </c>
      <c r="G1415" s="37">
        <f>F1415/C1413</f>
        <v>22</v>
      </c>
      <c r="H1415" s="37">
        <v>22</v>
      </c>
    </row>
    <row r="1416" spans="1:8" ht="15.75" x14ac:dyDescent="0.25">
      <c r="A1416" s="245">
        <f>A1413+1</f>
        <v>13</v>
      </c>
      <c r="B1416" s="245" t="s">
        <v>570</v>
      </c>
      <c r="C1416" s="249">
        <v>527.29999999999995</v>
      </c>
      <c r="D1416" s="245" t="s">
        <v>206</v>
      </c>
      <c r="E1416" s="38" t="s">
        <v>216</v>
      </c>
      <c r="F1416" s="37">
        <f>F1417+F1418</f>
        <v>133934.20000000001</v>
      </c>
      <c r="G1416" s="37">
        <f>G1417+G1418</f>
        <v>254</v>
      </c>
      <c r="H1416" s="37">
        <f>H1417+H1418</f>
        <v>254</v>
      </c>
    </row>
    <row r="1417" spans="1:8" ht="15.75" x14ac:dyDescent="0.25">
      <c r="A1417" s="245">
        <v>65</v>
      </c>
      <c r="B1417" s="245"/>
      <c r="C1417" s="249"/>
      <c r="D1417" s="245"/>
      <c r="E1417" s="38" t="s">
        <v>175</v>
      </c>
      <c r="F1417" s="37">
        <f>C1416*H1417</f>
        <v>86477.2</v>
      </c>
      <c r="G1417" s="37">
        <f>F1417/C1416</f>
        <v>164</v>
      </c>
      <c r="H1417" s="37">
        <v>164</v>
      </c>
    </row>
    <row r="1418" spans="1:8" ht="31.5" x14ac:dyDescent="0.25">
      <c r="A1418" s="245">
        <v>66</v>
      </c>
      <c r="B1418" s="245"/>
      <c r="C1418" s="249"/>
      <c r="D1418" s="245"/>
      <c r="E1418" s="38" t="s">
        <v>176</v>
      </c>
      <c r="F1418" s="37">
        <f>C1416*H1418</f>
        <v>47457</v>
      </c>
      <c r="G1418" s="37">
        <f>F1418/C1416</f>
        <v>90</v>
      </c>
      <c r="H1418" s="37">
        <v>90</v>
      </c>
    </row>
    <row r="1419" spans="1:8" ht="15.75" x14ac:dyDescent="0.25">
      <c r="A1419" s="245">
        <f>A1416+1</f>
        <v>14</v>
      </c>
      <c r="B1419" s="245" t="s">
        <v>571</v>
      </c>
      <c r="C1419" s="249">
        <v>501.3</v>
      </c>
      <c r="D1419" s="245" t="s">
        <v>206</v>
      </c>
      <c r="E1419" s="38" t="s">
        <v>216</v>
      </c>
      <c r="F1419" s="37">
        <f>F1420+F1421</f>
        <v>127330.2</v>
      </c>
      <c r="G1419" s="37">
        <f>G1420+G1421</f>
        <v>254</v>
      </c>
      <c r="H1419" s="37">
        <f>H1420+H1421</f>
        <v>254</v>
      </c>
    </row>
    <row r="1420" spans="1:8" ht="15.75" x14ac:dyDescent="0.25">
      <c r="A1420" s="245">
        <v>65</v>
      </c>
      <c r="B1420" s="245"/>
      <c r="C1420" s="249"/>
      <c r="D1420" s="245"/>
      <c r="E1420" s="38" t="s">
        <v>175</v>
      </c>
      <c r="F1420" s="37">
        <f>C1419*H1420</f>
        <v>82213.2</v>
      </c>
      <c r="G1420" s="37">
        <f>F1420/C1419</f>
        <v>164</v>
      </c>
      <c r="H1420" s="37">
        <v>164</v>
      </c>
    </row>
    <row r="1421" spans="1:8" ht="31.5" x14ac:dyDescent="0.25">
      <c r="A1421" s="245">
        <v>66</v>
      </c>
      <c r="B1421" s="245"/>
      <c r="C1421" s="249"/>
      <c r="D1421" s="245"/>
      <c r="E1421" s="38" t="s">
        <v>176</v>
      </c>
      <c r="F1421" s="37">
        <f>C1419*H1421</f>
        <v>45117</v>
      </c>
      <c r="G1421" s="37">
        <f>F1421/C1419</f>
        <v>90</v>
      </c>
      <c r="H1421" s="37">
        <v>90</v>
      </c>
    </row>
    <row r="1422" spans="1:8" ht="15.75" x14ac:dyDescent="0.25">
      <c r="A1422" s="245">
        <f>A1419+1</f>
        <v>15</v>
      </c>
      <c r="B1422" s="245" t="s">
        <v>542</v>
      </c>
      <c r="C1422" s="249">
        <v>3853.4</v>
      </c>
      <c r="D1422" s="245" t="s">
        <v>214</v>
      </c>
      <c r="E1422" s="38" t="s">
        <v>216</v>
      </c>
      <c r="F1422" s="37">
        <f>F1423+F1424</f>
        <v>4019096.2</v>
      </c>
      <c r="G1422" s="37">
        <f>G1423+G1424</f>
        <v>1043</v>
      </c>
      <c r="H1422" s="37">
        <f>H1423+H1424</f>
        <v>1043</v>
      </c>
    </row>
    <row r="1423" spans="1:8" ht="15.75" x14ac:dyDescent="0.25">
      <c r="A1423" s="245">
        <v>75</v>
      </c>
      <c r="B1423" s="245"/>
      <c r="C1423" s="249"/>
      <c r="D1423" s="245"/>
      <c r="E1423" s="38" t="s">
        <v>177</v>
      </c>
      <c r="F1423" s="37">
        <f>C1422*H1423</f>
        <v>3934321.4</v>
      </c>
      <c r="G1423" s="37">
        <f>F1423/C1422</f>
        <v>1021</v>
      </c>
      <c r="H1423" s="37">
        <v>1021</v>
      </c>
    </row>
    <row r="1424" spans="1:8" ht="15.75" x14ac:dyDescent="0.25">
      <c r="A1424" s="245">
        <v>76</v>
      </c>
      <c r="B1424" s="245"/>
      <c r="C1424" s="249"/>
      <c r="D1424" s="245"/>
      <c r="E1424" s="38" t="s">
        <v>207</v>
      </c>
      <c r="F1424" s="37">
        <f>C1422*H1424</f>
        <v>84774.8</v>
      </c>
      <c r="G1424" s="37">
        <f>F1424/C1422</f>
        <v>22</v>
      </c>
      <c r="H1424" s="37">
        <v>22</v>
      </c>
    </row>
    <row r="1425" spans="1:8" ht="15.75" customHeight="1" x14ac:dyDescent="0.25">
      <c r="A1425" s="245">
        <f>A1422+1</f>
        <v>16</v>
      </c>
      <c r="B1425" s="245" t="s">
        <v>572</v>
      </c>
      <c r="C1425" s="249">
        <v>615.65</v>
      </c>
      <c r="D1425" s="168"/>
      <c r="E1425" s="38" t="s">
        <v>216</v>
      </c>
      <c r="F1425" s="37">
        <f>SUM(F1426:F1429)</f>
        <v>28319.9</v>
      </c>
      <c r="G1425" s="37">
        <f>SUM(G1426:G1429)</f>
        <v>46</v>
      </c>
      <c r="H1425" s="37">
        <f>SUM(H1426:H1429)</f>
        <v>46</v>
      </c>
    </row>
    <row r="1426" spans="1:8" ht="15.75" customHeight="1" x14ac:dyDescent="0.25">
      <c r="A1426" s="245"/>
      <c r="B1426" s="245"/>
      <c r="C1426" s="249"/>
      <c r="D1426" s="245" t="s">
        <v>210</v>
      </c>
      <c r="E1426" s="38" t="s">
        <v>175</v>
      </c>
      <c r="F1426" s="37">
        <f>C1425*H1426</f>
        <v>11081.7</v>
      </c>
      <c r="G1426" s="37">
        <f>F1426/C1425</f>
        <v>18</v>
      </c>
      <c r="H1426" s="37">
        <v>18</v>
      </c>
    </row>
    <row r="1427" spans="1:8" ht="31.5" x14ac:dyDescent="0.25">
      <c r="A1427" s="245"/>
      <c r="B1427" s="245"/>
      <c r="C1427" s="249"/>
      <c r="D1427" s="245"/>
      <c r="E1427" s="38" t="s">
        <v>176</v>
      </c>
      <c r="F1427" s="37">
        <f>C1425*H1427</f>
        <v>3693.9</v>
      </c>
      <c r="G1427" s="37">
        <f>F1427/C1425</f>
        <v>6</v>
      </c>
      <c r="H1427" s="37">
        <v>6</v>
      </c>
    </row>
    <row r="1428" spans="1:8" ht="15.75" customHeight="1" x14ac:dyDescent="0.25">
      <c r="A1428" s="245">
        <f>A1425+1</f>
        <v>17</v>
      </c>
      <c r="B1428" s="245"/>
      <c r="C1428" s="249"/>
      <c r="D1428" s="245" t="s">
        <v>211</v>
      </c>
      <c r="E1428" s="38" t="s">
        <v>175</v>
      </c>
      <c r="F1428" s="37">
        <f>C1425*H1428</f>
        <v>10466.049999999999</v>
      </c>
      <c r="G1428" s="37">
        <f>F1428/C1425</f>
        <v>17</v>
      </c>
      <c r="H1428" s="37">
        <v>17</v>
      </c>
    </row>
    <row r="1429" spans="1:8" ht="31.5" x14ac:dyDescent="0.25">
      <c r="A1429" s="245"/>
      <c r="B1429" s="245"/>
      <c r="C1429" s="249"/>
      <c r="D1429" s="245"/>
      <c r="E1429" s="38" t="s">
        <v>176</v>
      </c>
      <c r="F1429" s="37">
        <f>C1425*H1429</f>
        <v>3078.25</v>
      </c>
      <c r="G1429" s="37">
        <f>F1429/C1425</f>
        <v>5</v>
      </c>
      <c r="H1429" s="37">
        <v>5</v>
      </c>
    </row>
    <row r="1430" spans="1:8" ht="15.75" customHeight="1" x14ac:dyDescent="0.25">
      <c r="A1430" s="245">
        <f>A1425+1</f>
        <v>17</v>
      </c>
      <c r="B1430" s="245" t="s">
        <v>573</v>
      </c>
      <c r="C1430" s="249">
        <v>534.9</v>
      </c>
      <c r="D1430" s="245" t="s">
        <v>206</v>
      </c>
      <c r="E1430" s="38" t="s">
        <v>216</v>
      </c>
      <c r="F1430" s="37">
        <f>F1431+F1432</f>
        <v>135864.6</v>
      </c>
      <c r="G1430" s="37">
        <f>G1431+G1432</f>
        <v>254</v>
      </c>
      <c r="H1430" s="37">
        <f>H1431+H1432</f>
        <v>254</v>
      </c>
    </row>
    <row r="1431" spans="1:8" ht="15.75" x14ac:dyDescent="0.25">
      <c r="A1431" s="245">
        <v>65</v>
      </c>
      <c r="B1431" s="245"/>
      <c r="C1431" s="249"/>
      <c r="D1431" s="245"/>
      <c r="E1431" s="38" t="s">
        <v>175</v>
      </c>
      <c r="F1431" s="37">
        <f>C1430*H1431</f>
        <v>87723.6</v>
      </c>
      <c r="G1431" s="37">
        <f>F1431/C1430</f>
        <v>164</v>
      </c>
      <c r="H1431" s="37">
        <v>164</v>
      </c>
    </row>
    <row r="1432" spans="1:8" ht="31.5" x14ac:dyDescent="0.25">
      <c r="A1432" s="245">
        <v>66</v>
      </c>
      <c r="B1432" s="245"/>
      <c r="C1432" s="249"/>
      <c r="D1432" s="245"/>
      <c r="E1432" s="38" t="s">
        <v>176</v>
      </c>
      <c r="F1432" s="37">
        <f>C1430*H1432</f>
        <v>48141</v>
      </c>
      <c r="G1432" s="37">
        <f>F1432/C1430</f>
        <v>90</v>
      </c>
      <c r="H1432" s="37">
        <v>90</v>
      </c>
    </row>
    <row r="1433" spans="1:8" ht="15.75" customHeight="1" x14ac:dyDescent="0.25">
      <c r="A1433" s="245">
        <f>A1428+1</f>
        <v>18</v>
      </c>
      <c r="B1433" s="245" t="s">
        <v>574</v>
      </c>
      <c r="C1433" s="249">
        <v>599.02</v>
      </c>
      <c r="D1433" s="245" t="s">
        <v>206</v>
      </c>
      <c r="E1433" s="38" t="s">
        <v>216</v>
      </c>
      <c r="F1433" s="37">
        <f>F1434+F1435</f>
        <v>152151.07999999999</v>
      </c>
      <c r="G1433" s="37">
        <f>G1434+G1435</f>
        <v>254</v>
      </c>
      <c r="H1433" s="37">
        <f>H1434+H1435</f>
        <v>254</v>
      </c>
    </row>
    <row r="1434" spans="1:8" ht="15.75" x14ac:dyDescent="0.25">
      <c r="A1434" s="245">
        <v>65</v>
      </c>
      <c r="B1434" s="245"/>
      <c r="C1434" s="249"/>
      <c r="D1434" s="245"/>
      <c r="E1434" s="38" t="s">
        <v>175</v>
      </c>
      <c r="F1434" s="37">
        <f>C1433*H1434</f>
        <v>98239.28</v>
      </c>
      <c r="G1434" s="37">
        <f>F1434/C1433</f>
        <v>164</v>
      </c>
      <c r="H1434" s="37">
        <v>164</v>
      </c>
    </row>
    <row r="1435" spans="1:8" ht="31.5" x14ac:dyDescent="0.25">
      <c r="A1435" s="245">
        <v>66</v>
      </c>
      <c r="B1435" s="245"/>
      <c r="C1435" s="249"/>
      <c r="D1435" s="245"/>
      <c r="E1435" s="38" t="s">
        <v>176</v>
      </c>
      <c r="F1435" s="37">
        <f>C1433*H1435</f>
        <v>53911.8</v>
      </c>
      <c r="G1435" s="37">
        <f>F1435/C1433</f>
        <v>90</v>
      </c>
      <c r="H1435" s="37">
        <v>90</v>
      </c>
    </row>
    <row r="1436" spans="1:8" ht="15.75" customHeight="1" x14ac:dyDescent="0.25">
      <c r="A1436" s="245">
        <f>A1433+1</f>
        <v>19</v>
      </c>
      <c r="B1436" s="245" t="s">
        <v>575</v>
      </c>
      <c r="C1436" s="249">
        <v>887.3</v>
      </c>
      <c r="D1436" s="245" t="s">
        <v>206</v>
      </c>
      <c r="E1436" s="38" t="s">
        <v>216</v>
      </c>
      <c r="F1436" s="37">
        <f>F1437+F1438</f>
        <v>225374.2</v>
      </c>
      <c r="G1436" s="37">
        <f>G1437+G1438</f>
        <v>254</v>
      </c>
      <c r="H1436" s="37">
        <f>H1437+H1438</f>
        <v>254</v>
      </c>
    </row>
    <row r="1437" spans="1:8" ht="15.75" x14ac:dyDescent="0.25">
      <c r="A1437" s="245">
        <v>65</v>
      </c>
      <c r="B1437" s="245"/>
      <c r="C1437" s="249"/>
      <c r="D1437" s="245"/>
      <c r="E1437" s="38" t="s">
        <v>175</v>
      </c>
      <c r="F1437" s="37">
        <f>C1436*H1437</f>
        <v>145517.20000000001</v>
      </c>
      <c r="G1437" s="37">
        <f>F1437/C1436</f>
        <v>164</v>
      </c>
      <c r="H1437" s="37">
        <v>164</v>
      </c>
    </row>
    <row r="1438" spans="1:8" ht="31.5" x14ac:dyDescent="0.25">
      <c r="A1438" s="245">
        <v>66</v>
      </c>
      <c r="B1438" s="245"/>
      <c r="C1438" s="249"/>
      <c r="D1438" s="245"/>
      <c r="E1438" s="38" t="s">
        <v>176</v>
      </c>
      <c r="F1438" s="37">
        <f>C1436*H1438</f>
        <v>79857</v>
      </c>
      <c r="G1438" s="37">
        <f>F1438/C1436</f>
        <v>90</v>
      </c>
      <c r="H1438" s="37">
        <v>90</v>
      </c>
    </row>
    <row r="1439" spans="1:8" ht="15.75" customHeight="1" x14ac:dyDescent="0.25">
      <c r="A1439" s="245">
        <f>A1436+1</f>
        <v>20</v>
      </c>
      <c r="B1439" s="245" t="s">
        <v>576</v>
      </c>
      <c r="C1439" s="249">
        <v>529.9</v>
      </c>
      <c r="D1439" s="245" t="s">
        <v>206</v>
      </c>
      <c r="E1439" s="38" t="s">
        <v>216</v>
      </c>
      <c r="F1439" s="37">
        <f>F1440+F1441</f>
        <v>134594.6</v>
      </c>
      <c r="G1439" s="37">
        <f>G1440+G1441</f>
        <v>254</v>
      </c>
      <c r="H1439" s="37">
        <f>H1440+H1441</f>
        <v>254</v>
      </c>
    </row>
    <row r="1440" spans="1:8" ht="15.75" x14ac:dyDescent="0.25">
      <c r="A1440" s="245">
        <v>65</v>
      </c>
      <c r="B1440" s="245"/>
      <c r="C1440" s="249"/>
      <c r="D1440" s="245"/>
      <c r="E1440" s="38" t="s">
        <v>175</v>
      </c>
      <c r="F1440" s="37">
        <f>C1439*H1440</f>
        <v>86903.6</v>
      </c>
      <c r="G1440" s="37">
        <f>F1440/C1439</f>
        <v>164</v>
      </c>
      <c r="H1440" s="37">
        <v>164</v>
      </c>
    </row>
    <row r="1441" spans="1:8" ht="31.5" x14ac:dyDescent="0.25">
      <c r="A1441" s="245">
        <v>66</v>
      </c>
      <c r="B1441" s="245"/>
      <c r="C1441" s="249"/>
      <c r="D1441" s="245"/>
      <c r="E1441" s="38" t="s">
        <v>176</v>
      </c>
      <c r="F1441" s="37">
        <f>C1439*H1441</f>
        <v>47691</v>
      </c>
      <c r="G1441" s="37">
        <f>F1441/C1439</f>
        <v>90</v>
      </c>
      <c r="H1441" s="37">
        <v>90</v>
      </c>
    </row>
    <row r="1442" spans="1:8" ht="15.75" customHeight="1" x14ac:dyDescent="0.25">
      <c r="A1442" s="245">
        <f>A1439+1</f>
        <v>21</v>
      </c>
      <c r="B1442" s="245" t="s">
        <v>577</v>
      </c>
      <c r="C1442" s="249">
        <v>2447.1999999999998</v>
      </c>
      <c r="D1442" s="245" t="s">
        <v>213</v>
      </c>
      <c r="E1442" s="38" t="s">
        <v>216</v>
      </c>
      <c r="F1442" s="37">
        <f>F1443+F1444</f>
        <v>58732.800000000003</v>
      </c>
      <c r="G1442" s="37">
        <f>G1443+G1444</f>
        <v>24</v>
      </c>
      <c r="H1442" s="37">
        <f>H1443+H1444</f>
        <v>24</v>
      </c>
    </row>
    <row r="1443" spans="1:8" ht="15.75" x14ac:dyDescent="0.25">
      <c r="A1443" s="245">
        <v>65</v>
      </c>
      <c r="B1443" s="245"/>
      <c r="C1443" s="249"/>
      <c r="D1443" s="245"/>
      <c r="E1443" s="38" t="s">
        <v>175</v>
      </c>
      <c r="F1443" s="37">
        <f>C1442*H1443</f>
        <v>44049.599999999999</v>
      </c>
      <c r="G1443" s="37">
        <f>F1443/C1442</f>
        <v>18</v>
      </c>
      <c r="H1443" s="37">
        <v>18</v>
      </c>
    </row>
    <row r="1444" spans="1:8" ht="31.5" x14ac:dyDescent="0.25">
      <c r="A1444" s="245">
        <v>66</v>
      </c>
      <c r="B1444" s="245"/>
      <c r="C1444" s="249"/>
      <c r="D1444" s="245"/>
      <c r="E1444" s="38" t="s">
        <v>176</v>
      </c>
      <c r="F1444" s="37">
        <f>C1442*H1444</f>
        <v>14683.2</v>
      </c>
      <c r="G1444" s="37">
        <f>F1444/C1442</f>
        <v>6</v>
      </c>
      <c r="H1444" s="37">
        <v>6</v>
      </c>
    </row>
    <row r="1445" spans="1:8" ht="15.75" x14ac:dyDescent="0.25">
      <c r="A1445" s="245">
        <f>A1442+1</f>
        <v>22</v>
      </c>
      <c r="B1445" s="245" t="s">
        <v>578</v>
      </c>
      <c r="C1445" s="249">
        <v>2152.6</v>
      </c>
      <c r="D1445" s="245" t="s">
        <v>206</v>
      </c>
      <c r="E1445" s="38" t="s">
        <v>216</v>
      </c>
      <c r="F1445" s="37">
        <f>F1446+F1447</f>
        <v>482182.40000000002</v>
      </c>
      <c r="G1445" s="37">
        <f>G1446+G1447</f>
        <v>224</v>
      </c>
      <c r="H1445" s="37">
        <f>H1446+H1447</f>
        <v>224</v>
      </c>
    </row>
    <row r="1446" spans="1:8" ht="15.75" x14ac:dyDescent="0.25">
      <c r="A1446" s="245">
        <v>65</v>
      </c>
      <c r="B1446" s="245"/>
      <c r="C1446" s="249"/>
      <c r="D1446" s="245"/>
      <c r="E1446" s="38" t="s">
        <v>175</v>
      </c>
      <c r="F1446" s="37">
        <f>C1445*H1446</f>
        <v>353026.4</v>
      </c>
      <c r="G1446" s="37">
        <f>F1446/C1445</f>
        <v>164</v>
      </c>
      <c r="H1446" s="37">
        <v>164</v>
      </c>
    </row>
    <row r="1447" spans="1:8" ht="31.5" x14ac:dyDescent="0.25">
      <c r="A1447" s="245">
        <v>66</v>
      </c>
      <c r="B1447" s="245"/>
      <c r="C1447" s="249"/>
      <c r="D1447" s="245"/>
      <c r="E1447" s="38" t="s">
        <v>176</v>
      </c>
      <c r="F1447" s="37">
        <f>C1445*H1447</f>
        <v>129156</v>
      </c>
      <c r="G1447" s="37">
        <f>F1447/C1445</f>
        <v>60</v>
      </c>
      <c r="H1447" s="37">
        <v>60</v>
      </c>
    </row>
    <row r="1448" spans="1:8" ht="15.75" x14ac:dyDescent="0.25">
      <c r="A1448" s="245">
        <f>A1445+1</f>
        <v>23</v>
      </c>
      <c r="B1448" s="245" t="s">
        <v>543</v>
      </c>
      <c r="C1448" s="249">
        <v>1948</v>
      </c>
      <c r="D1448" s="245" t="s">
        <v>206</v>
      </c>
      <c r="E1448" s="38" t="s">
        <v>216</v>
      </c>
      <c r="F1448" s="37">
        <f>F1449+F1450</f>
        <v>9210144</v>
      </c>
      <c r="G1448" s="37">
        <f>G1449+G1450</f>
        <v>4728</v>
      </c>
      <c r="H1448" s="37">
        <f>H1449+H1450</f>
        <v>4728</v>
      </c>
    </row>
    <row r="1449" spans="1:8" ht="15.75" x14ac:dyDescent="0.25">
      <c r="A1449" s="245">
        <v>75</v>
      </c>
      <c r="B1449" s="245"/>
      <c r="C1449" s="249"/>
      <c r="D1449" s="245"/>
      <c r="E1449" s="38" t="s">
        <v>177</v>
      </c>
      <c r="F1449" s="37">
        <f>C1448*H1449</f>
        <v>9017292</v>
      </c>
      <c r="G1449" s="37">
        <f>F1449/C1448</f>
        <v>4629</v>
      </c>
      <c r="H1449" s="37">
        <v>4629</v>
      </c>
    </row>
    <row r="1450" spans="1:8" ht="15.75" x14ac:dyDescent="0.25">
      <c r="A1450" s="245">
        <v>76</v>
      </c>
      <c r="B1450" s="245"/>
      <c r="C1450" s="249"/>
      <c r="D1450" s="245"/>
      <c r="E1450" s="38" t="s">
        <v>207</v>
      </c>
      <c r="F1450" s="37">
        <f>C1448*H1450</f>
        <v>192852</v>
      </c>
      <c r="G1450" s="37">
        <f>F1450/C1448</f>
        <v>99</v>
      </c>
      <c r="H1450" s="37">
        <v>99</v>
      </c>
    </row>
    <row r="1451" spans="1:8" ht="15.75" x14ac:dyDescent="0.25">
      <c r="A1451" s="245">
        <f>A1448+1</f>
        <v>24</v>
      </c>
      <c r="B1451" s="245" t="s">
        <v>579</v>
      </c>
      <c r="C1451" s="249">
        <v>2345.3000000000002</v>
      </c>
      <c r="D1451" s="245" t="s">
        <v>206</v>
      </c>
      <c r="E1451" s="38" t="s">
        <v>216</v>
      </c>
      <c r="F1451" s="37">
        <f>F1452+F1453</f>
        <v>525347.19999999995</v>
      </c>
      <c r="G1451" s="37">
        <f>G1452+G1453</f>
        <v>224</v>
      </c>
      <c r="H1451" s="37">
        <f>H1452+H1453</f>
        <v>224</v>
      </c>
    </row>
    <row r="1452" spans="1:8" ht="15.75" x14ac:dyDescent="0.25">
      <c r="A1452" s="245">
        <v>65</v>
      </c>
      <c r="B1452" s="245"/>
      <c r="C1452" s="249"/>
      <c r="D1452" s="245"/>
      <c r="E1452" s="38" t="s">
        <v>175</v>
      </c>
      <c r="F1452" s="37">
        <f>C1451*H1452</f>
        <v>384629.2</v>
      </c>
      <c r="G1452" s="37">
        <f>F1452/C1451</f>
        <v>164</v>
      </c>
      <c r="H1452" s="37">
        <v>164</v>
      </c>
    </row>
    <row r="1453" spans="1:8" ht="31.5" x14ac:dyDescent="0.25">
      <c r="A1453" s="245">
        <v>66</v>
      </c>
      <c r="B1453" s="245"/>
      <c r="C1453" s="249"/>
      <c r="D1453" s="245"/>
      <c r="E1453" s="38" t="s">
        <v>176</v>
      </c>
      <c r="F1453" s="37">
        <f>C1451*H1453</f>
        <v>140718</v>
      </c>
      <c r="G1453" s="37">
        <f>F1453/C1451</f>
        <v>60</v>
      </c>
      <c r="H1453" s="37">
        <v>60</v>
      </c>
    </row>
    <row r="1454" spans="1:8" ht="15.75" customHeight="1" x14ac:dyDescent="0.25">
      <c r="A1454" s="245">
        <f>A1451+1</f>
        <v>25</v>
      </c>
      <c r="B1454" s="245" t="s">
        <v>580</v>
      </c>
      <c r="C1454" s="249">
        <v>2611.6</v>
      </c>
      <c r="D1454" s="245" t="s">
        <v>212</v>
      </c>
      <c r="E1454" s="38" t="s">
        <v>216</v>
      </c>
      <c r="F1454" s="37">
        <f>F1455+F1456</f>
        <v>193258.4</v>
      </c>
      <c r="G1454" s="37">
        <f>G1455+G1456</f>
        <v>74</v>
      </c>
      <c r="H1454" s="37">
        <f>H1455+H1456</f>
        <v>74</v>
      </c>
    </row>
    <row r="1455" spans="1:8" ht="15.75" x14ac:dyDescent="0.25">
      <c r="A1455" s="245">
        <v>75</v>
      </c>
      <c r="B1455" s="245"/>
      <c r="C1455" s="249"/>
      <c r="D1455" s="245"/>
      <c r="E1455" s="38" t="s">
        <v>175</v>
      </c>
      <c r="F1455" s="37">
        <f>C1454*H1455</f>
        <v>146249.60000000001</v>
      </c>
      <c r="G1455" s="37">
        <f>F1455/C1454</f>
        <v>56</v>
      </c>
      <c r="H1455" s="37">
        <v>56</v>
      </c>
    </row>
    <row r="1456" spans="1:8" ht="31.5" x14ac:dyDescent="0.25">
      <c r="A1456" s="245">
        <v>76</v>
      </c>
      <c r="B1456" s="245"/>
      <c r="C1456" s="249"/>
      <c r="D1456" s="245"/>
      <c r="E1456" s="38" t="s">
        <v>176</v>
      </c>
      <c r="F1456" s="37">
        <f>C1454*H1456</f>
        <v>47008.800000000003</v>
      </c>
      <c r="G1456" s="37">
        <f>F1456/C1454</f>
        <v>18</v>
      </c>
      <c r="H1456" s="37">
        <v>18</v>
      </c>
    </row>
    <row r="1457" spans="1:8" ht="15.75" x14ac:dyDescent="0.25">
      <c r="A1457" s="245">
        <f>A1454+1</f>
        <v>26</v>
      </c>
      <c r="B1457" s="245" t="s">
        <v>544</v>
      </c>
      <c r="C1457" s="249">
        <v>4411.3599999999997</v>
      </c>
      <c r="D1457" s="245" t="s">
        <v>206</v>
      </c>
      <c r="E1457" s="38" t="s">
        <v>216</v>
      </c>
      <c r="F1457" s="37">
        <f>F1458+F1459</f>
        <v>12488560.16</v>
      </c>
      <c r="G1457" s="37">
        <f>G1458+G1459</f>
        <v>2831</v>
      </c>
      <c r="H1457" s="37">
        <f>H1458+H1459</f>
        <v>2831</v>
      </c>
    </row>
    <row r="1458" spans="1:8" ht="15.75" x14ac:dyDescent="0.25">
      <c r="A1458" s="245">
        <v>75</v>
      </c>
      <c r="B1458" s="245"/>
      <c r="C1458" s="249"/>
      <c r="D1458" s="245"/>
      <c r="E1458" s="38" t="s">
        <v>177</v>
      </c>
      <c r="F1458" s="37">
        <f>C1457*H1458</f>
        <v>12228289.92</v>
      </c>
      <c r="G1458" s="37">
        <f>F1458/C1457</f>
        <v>2772</v>
      </c>
      <c r="H1458" s="37">
        <v>2772</v>
      </c>
    </row>
    <row r="1459" spans="1:8" ht="15.75" x14ac:dyDescent="0.25">
      <c r="A1459" s="245">
        <v>76</v>
      </c>
      <c r="B1459" s="245"/>
      <c r="C1459" s="249"/>
      <c r="D1459" s="245"/>
      <c r="E1459" s="38" t="s">
        <v>207</v>
      </c>
      <c r="F1459" s="37">
        <f>C1457*H1459</f>
        <v>260270.24</v>
      </c>
      <c r="G1459" s="37">
        <f>F1459/C1457</f>
        <v>59</v>
      </c>
      <c r="H1459" s="37">
        <v>59</v>
      </c>
    </row>
    <row r="1460" spans="1:8" ht="15.75" x14ac:dyDescent="0.25">
      <c r="A1460" s="245">
        <f>A1457+1</f>
        <v>27</v>
      </c>
      <c r="B1460" s="245" t="s">
        <v>545</v>
      </c>
      <c r="C1460" s="249">
        <v>4412.43</v>
      </c>
      <c r="D1460" s="245" t="s">
        <v>206</v>
      </c>
      <c r="E1460" s="38" t="s">
        <v>216</v>
      </c>
      <c r="F1460" s="37">
        <f>F1461+F1462</f>
        <v>12491589.33</v>
      </c>
      <c r="G1460" s="37">
        <f>G1461+G1462</f>
        <v>2831</v>
      </c>
      <c r="H1460" s="37">
        <f>H1461+H1462</f>
        <v>2831</v>
      </c>
    </row>
    <row r="1461" spans="1:8" ht="18.75" customHeight="1" x14ac:dyDescent="0.25">
      <c r="A1461" s="245">
        <v>75</v>
      </c>
      <c r="B1461" s="245"/>
      <c r="C1461" s="249"/>
      <c r="D1461" s="245"/>
      <c r="E1461" s="38" t="s">
        <v>177</v>
      </c>
      <c r="F1461" s="37">
        <f>C1460*H1461</f>
        <v>12231255.960000001</v>
      </c>
      <c r="G1461" s="37">
        <f>F1461/C1460</f>
        <v>2772</v>
      </c>
      <c r="H1461" s="37">
        <v>2772</v>
      </c>
    </row>
    <row r="1462" spans="1:8" ht="15.75" x14ac:dyDescent="0.25">
      <c r="A1462" s="245">
        <v>76</v>
      </c>
      <c r="B1462" s="245"/>
      <c r="C1462" s="249"/>
      <c r="D1462" s="245"/>
      <c r="E1462" s="38" t="s">
        <v>207</v>
      </c>
      <c r="F1462" s="37">
        <f>C1460*H1462</f>
        <v>260333.37</v>
      </c>
      <c r="G1462" s="37">
        <f>F1462/C1460</f>
        <v>59</v>
      </c>
      <c r="H1462" s="37">
        <v>59</v>
      </c>
    </row>
    <row r="1463" spans="1:8" ht="15.75" x14ac:dyDescent="0.25">
      <c r="A1463" s="245">
        <f>A1460+1</f>
        <v>28</v>
      </c>
      <c r="B1463" s="245" t="s">
        <v>581</v>
      </c>
      <c r="C1463" s="249">
        <v>8136.8</v>
      </c>
      <c r="D1463" s="245" t="s">
        <v>316</v>
      </c>
      <c r="E1463" s="38" t="s">
        <v>216</v>
      </c>
      <c r="F1463" s="37">
        <f>SUM(F1464:F1466)</f>
        <v>1747892</v>
      </c>
      <c r="G1463" s="37">
        <f>SUM(G1464:G1466)</f>
        <v>214.81</v>
      </c>
      <c r="H1463" s="37">
        <f>SUM(H1464:H1466)</f>
        <v>214.81</v>
      </c>
    </row>
    <row r="1464" spans="1:8" ht="31.5" x14ac:dyDescent="0.25">
      <c r="A1464" s="245"/>
      <c r="B1464" s="245"/>
      <c r="C1464" s="249"/>
      <c r="D1464" s="245"/>
      <c r="E1464" s="38" t="s">
        <v>176</v>
      </c>
      <c r="F1464" s="37">
        <v>2500</v>
      </c>
      <c r="G1464" s="37">
        <f>F1464/C1463</f>
        <v>0.31</v>
      </c>
      <c r="H1464" s="37">
        <f>2500/C1463</f>
        <v>0.31</v>
      </c>
    </row>
    <row r="1465" spans="1:8" ht="15.75" x14ac:dyDescent="0.25">
      <c r="A1465" s="245">
        <v>756</v>
      </c>
      <c r="B1465" s="245"/>
      <c r="C1465" s="249"/>
      <c r="D1465" s="245"/>
      <c r="E1465" s="38" t="s">
        <v>178</v>
      </c>
      <c r="F1465" s="37">
        <v>1708823</v>
      </c>
      <c r="G1465" s="37">
        <f>F1465/C1463</f>
        <v>210.01</v>
      </c>
      <c r="H1465" s="37">
        <f>1708823/C1463</f>
        <v>210.01</v>
      </c>
    </row>
    <row r="1466" spans="1:8" ht="15.75" x14ac:dyDescent="0.25">
      <c r="A1466" s="245">
        <v>757</v>
      </c>
      <c r="B1466" s="245"/>
      <c r="C1466" s="249"/>
      <c r="D1466" s="245"/>
      <c r="E1466" s="38" t="s">
        <v>207</v>
      </c>
      <c r="F1466" s="37">
        <v>36569</v>
      </c>
      <c r="G1466" s="37">
        <f>F1466/C1463</f>
        <v>4.49</v>
      </c>
      <c r="H1466" s="37">
        <f>36569/C1463</f>
        <v>4.49</v>
      </c>
    </row>
    <row r="1467" spans="1:8" ht="15.75" x14ac:dyDescent="0.25">
      <c r="A1467" s="245">
        <f>A1463+1</f>
        <v>29</v>
      </c>
      <c r="B1467" s="245" t="s">
        <v>583</v>
      </c>
      <c r="C1467" s="249">
        <v>2063.3000000000002</v>
      </c>
      <c r="D1467" s="245" t="s">
        <v>206</v>
      </c>
      <c r="E1467" s="38" t="s">
        <v>216</v>
      </c>
      <c r="F1467" s="37">
        <f>F1468+F1469</f>
        <v>462179.2</v>
      </c>
      <c r="G1467" s="37">
        <f>G1468+G1469</f>
        <v>224</v>
      </c>
      <c r="H1467" s="37">
        <f>H1468+H1469</f>
        <v>224</v>
      </c>
    </row>
    <row r="1468" spans="1:8" ht="15.75" x14ac:dyDescent="0.25">
      <c r="A1468" s="245">
        <v>65</v>
      </c>
      <c r="B1468" s="245"/>
      <c r="C1468" s="249"/>
      <c r="D1468" s="245"/>
      <c r="E1468" s="38" t="s">
        <v>175</v>
      </c>
      <c r="F1468" s="37">
        <f>C1467*H1468</f>
        <v>338381.2</v>
      </c>
      <c r="G1468" s="37">
        <f>F1468/C1467</f>
        <v>164</v>
      </c>
      <c r="H1468" s="37">
        <v>164</v>
      </c>
    </row>
    <row r="1469" spans="1:8" ht="31.5" x14ac:dyDescent="0.25">
      <c r="A1469" s="245">
        <v>66</v>
      </c>
      <c r="B1469" s="245"/>
      <c r="C1469" s="249"/>
      <c r="D1469" s="245"/>
      <c r="E1469" s="38" t="s">
        <v>176</v>
      </c>
      <c r="F1469" s="37">
        <f>C1467*H1469</f>
        <v>123798</v>
      </c>
      <c r="G1469" s="37">
        <f>F1469/C1467</f>
        <v>60</v>
      </c>
      <c r="H1469" s="37">
        <v>60</v>
      </c>
    </row>
    <row r="1470" spans="1:8" ht="15.75" customHeight="1" x14ac:dyDescent="0.25">
      <c r="A1470" s="245">
        <f>A1467+1</f>
        <v>30</v>
      </c>
      <c r="B1470" s="245" t="s">
        <v>582</v>
      </c>
      <c r="C1470" s="249">
        <v>1569.5</v>
      </c>
      <c r="D1470" s="168"/>
      <c r="E1470" s="38" t="s">
        <v>216</v>
      </c>
      <c r="F1470" s="37">
        <f>SUM(F1471:F1474)</f>
        <v>72197</v>
      </c>
      <c r="G1470" s="37">
        <f>SUM(G1471:G1474)</f>
        <v>46</v>
      </c>
      <c r="H1470" s="37">
        <f>SUM(H1471:H1474)</f>
        <v>46</v>
      </c>
    </row>
    <row r="1471" spans="1:8" ht="15.75" customHeight="1" x14ac:dyDescent="0.25">
      <c r="A1471" s="245"/>
      <c r="B1471" s="245"/>
      <c r="C1471" s="249"/>
      <c r="D1471" s="245" t="s">
        <v>210</v>
      </c>
      <c r="E1471" s="38" t="s">
        <v>175</v>
      </c>
      <c r="F1471" s="37">
        <f>C1470*H1471</f>
        <v>28251</v>
      </c>
      <c r="G1471" s="37">
        <f>F1471/C1470</f>
        <v>18</v>
      </c>
      <c r="H1471" s="37">
        <v>18</v>
      </c>
    </row>
    <row r="1472" spans="1:8" ht="31.5" x14ac:dyDescent="0.25">
      <c r="A1472" s="245"/>
      <c r="B1472" s="245"/>
      <c r="C1472" s="249"/>
      <c r="D1472" s="245"/>
      <c r="E1472" s="38" t="s">
        <v>176</v>
      </c>
      <c r="F1472" s="37">
        <f>C1470*H1472</f>
        <v>9417</v>
      </c>
      <c r="G1472" s="37">
        <f>F1472/C1470</f>
        <v>6</v>
      </c>
      <c r="H1472" s="37">
        <v>6</v>
      </c>
    </row>
    <row r="1473" spans="1:8" ht="15.75" customHeight="1" x14ac:dyDescent="0.25">
      <c r="A1473" s="245">
        <f>A1470+1</f>
        <v>31</v>
      </c>
      <c r="B1473" s="245"/>
      <c r="C1473" s="249"/>
      <c r="D1473" s="245" t="s">
        <v>211</v>
      </c>
      <c r="E1473" s="38" t="s">
        <v>175</v>
      </c>
      <c r="F1473" s="37">
        <f>C1470*H1473</f>
        <v>26681.5</v>
      </c>
      <c r="G1473" s="37">
        <f>F1473/C1470</f>
        <v>17</v>
      </c>
      <c r="H1473" s="37">
        <v>17</v>
      </c>
    </row>
    <row r="1474" spans="1:8" ht="31.5" x14ac:dyDescent="0.25">
      <c r="A1474" s="245"/>
      <c r="B1474" s="245"/>
      <c r="C1474" s="249"/>
      <c r="D1474" s="245"/>
      <c r="E1474" s="38" t="s">
        <v>176</v>
      </c>
      <c r="F1474" s="37">
        <f>C1470*H1474</f>
        <v>7847.5</v>
      </c>
      <c r="G1474" s="37">
        <f>F1474/C1470</f>
        <v>5</v>
      </c>
      <c r="H1474" s="37">
        <v>5</v>
      </c>
    </row>
    <row r="1475" spans="1:8" ht="15.75" customHeight="1" x14ac:dyDescent="0.25">
      <c r="A1475" s="245">
        <f>A1470+1</f>
        <v>31</v>
      </c>
      <c r="B1475" s="245" t="s">
        <v>584</v>
      </c>
      <c r="C1475" s="249">
        <v>2118.1</v>
      </c>
      <c r="D1475" s="168"/>
      <c r="E1475" s="38" t="s">
        <v>216</v>
      </c>
      <c r="F1475" s="37">
        <f>SUM(F1476:F1479)</f>
        <v>97432.6</v>
      </c>
      <c r="G1475" s="37">
        <f>SUM(G1476:G1479)</f>
        <v>46</v>
      </c>
      <c r="H1475" s="37">
        <f>SUM(H1476:H1479)</f>
        <v>46</v>
      </c>
    </row>
    <row r="1476" spans="1:8" ht="15.75" customHeight="1" x14ac:dyDescent="0.25">
      <c r="A1476" s="245"/>
      <c r="B1476" s="245"/>
      <c r="C1476" s="249"/>
      <c r="D1476" s="245" t="s">
        <v>210</v>
      </c>
      <c r="E1476" s="38" t="s">
        <v>175</v>
      </c>
      <c r="F1476" s="37">
        <f>C1475*H1476</f>
        <v>38125.800000000003</v>
      </c>
      <c r="G1476" s="37">
        <f>F1476/C1475</f>
        <v>18</v>
      </c>
      <c r="H1476" s="37">
        <v>18</v>
      </c>
    </row>
    <row r="1477" spans="1:8" ht="31.5" x14ac:dyDescent="0.25">
      <c r="A1477" s="245"/>
      <c r="B1477" s="245"/>
      <c r="C1477" s="249"/>
      <c r="D1477" s="245"/>
      <c r="E1477" s="38" t="s">
        <v>176</v>
      </c>
      <c r="F1477" s="37">
        <f>C1475*H1477</f>
        <v>12708.6</v>
      </c>
      <c r="G1477" s="37">
        <f>F1477/C1475</f>
        <v>6</v>
      </c>
      <c r="H1477" s="37">
        <v>6</v>
      </c>
    </row>
    <row r="1478" spans="1:8" ht="15.75" customHeight="1" x14ac:dyDescent="0.25">
      <c r="A1478" s="245">
        <f>A1475+1</f>
        <v>32</v>
      </c>
      <c r="B1478" s="245"/>
      <c r="C1478" s="249"/>
      <c r="D1478" s="245" t="s">
        <v>211</v>
      </c>
      <c r="E1478" s="38" t="s">
        <v>175</v>
      </c>
      <c r="F1478" s="37">
        <f>C1475*H1478</f>
        <v>36007.699999999997</v>
      </c>
      <c r="G1478" s="37">
        <f>F1478/C1475</f>
        <v>17</v>
      </c>
      <c r="H1478" s="37">
        <v>17</v>
      </c>
    </row>
    <row r="1479" spans="1:8" ht="31.5" x14ac:dyDescent="0.25">
      <c r="A1479" s="245"/>
      <c r="B1479" s="245"/>
      <c r="C1479" s="249"/>
      <c r="D1479" s="245"/>
      <c r="E1479" s="38" t="s">
        <v>176</v>
      </c>
      <c r="F1479" s="37">
        <f>C1475*H1479</f>
        <v>10590.5</v>
      </c>
      <c r="G1479" s="37">
        <f>F1479/C1475</f>
        <v>5</v>
      </c>
      <c r="H1479" s="37">
        <v>5</v>
      </c>
    </row>
    <row r="1480" spans="1:8" ht="15.75" customHeight="1" x14ac:dyDescent="0.25">
      <c r="A1480" s="245">
        <f>A1475+1</f>
        <v>32</v>
      </c>
      <c r="B1480" s="245" t="s">
        <v>585</v>
      </c>
      <c r="C1480" s="249">
        <v>520.5</v>
      </c>
      <c r="D1480" s="245" t="s">
        <v>212</v>
      </c>
      <c r="E1480" s="38" t="s">
        <v>216</v>
      </c>
      <c r="F1480" s="37">
        <f>F1481+F1482</f>
        <v>38517</v>
      </c>
      <c r="G1480" s="37">
        <f>G1481+G1482</f>
        <v>74</v>
      </c>
      <c r="H1480" s="37">
        <f>H1481+H1482</f>
        <v>74</v>
      </c>
    </row>
    <row r="1481" spans="1:8" ht="15.75" x14ac:dyDescent="0.25">
      <c r="A1481" s="245">
        <v>75</v>
      </c>
      <c r="B1481" s="245"/>
      <c r="C1481" s="249"/>
      <c r="D1481" s="245"/>
      <c r="E1481" s="38" t="s">
        <v>175</v>
      </c>
      <c r="F1481" s="37">
        <f>C1480*H1481</f>
        <v>29148</v>
      </c>
      <c r="G1481" s="37">
        <f>F1481/C1480</f>
        <v>56</v>
      </c>
      <c r="H1481" s="37">
        <v>56</v>
      </c>
    </row>
    <row r="1482" spans="1:8" ht="31.5" x14ac:dyDescent="0.25">
      <c r="A1482" s="245">
        <v>76</v>
      </c>
      <c r="B1482" s="245"/>
      <c r="C1482" s="249"/>
      <c r="D1482" s="245"/>
      <c r="E1482" s="38" t="s">
        <v>176</v>
      </c>
      <c r="F1482" s="37">
        <f>C1480*H1482</f>
        <v>9369</v>
      </c>
      <c r="G1482" s="37">
        <f>F1482/C1480</f>
        <v>18</v>
      </c>
      <c r="H1482" s="37">
        <v>18</v>
      </c>
    </row>
    <row r="1483" spans="1:8" ht="15.75" customHeight="1" x14ac:dyDescent="0.25">
      <c r="A1483" s="245">
        <f>A1480+1</f>
        <v>33</v>
      </c>
      <c r="B1483" s="245" t="s">
        <v>832</v>
      </c>
      <c r="C1483" s="249">
        <v>1472</v>
      </c>
      <c r="D1483" s="245" t="s">
        <v>206</v>
      </c>
      <c r="E1483" s="38" t="s">
        <v>216</v>
      </c>
      <c r="F1483" s="37">
        <f>F1484+F1485</f>
        <v>329728</v>
      </c>
      <c r="G1483" s="37">
        <f>G1484+G1485</f>
        <v>224</v>
      </c>
      <c r="H1483" s="37">
        <f>H1484+H1485</f>
        <v>224</v>
      </c>
    </row>
    <row r="1484" spans="1:8" ht="15.75" x14ac:dyDescent="0.25">
      <c r="A1484" s="245">
        <v>65</v>
      </c>
      <c r="B1484" s="245"/>
      <c r="C1484" s="249"/>
      <c r="D1484" s="245"/>
      <c r="E1484" s="38" t="s">
        <v>175</v>
      </c>
      <c r="F1484" s="37">
        <f>C1483*H1484</f>
        <v>241408</v>
      </c>
      <c r="G1484" s="37">
        <f>F1484/C1483</f>
        <v>164</v>
      </c>
      <c r="H1484" s="37">
        <v>164</v>
      </c>
    </row>
    <row r="1485" spans="1:8" ht="31.5" x14ac:dyDescent="0.25">
      <c r="A1485" s="245">
        <v>66</v>
      </c>
      <c r="B1485" s="245"/>
      <c r="C1485" s="249"/>
      <c r="D1485" s="245"/>
      <c r="E1485" s="38" t="s">
        <v>176</v>
      </c>
      <c r="F1485" s="37">
        <f>C1483*H1485</f>
        <v>88320</v>
      </c>
      <c r="G1485" s="37">
        <f>F1485/C1483</f>
        <v>60</v>
      </c>
      <c r="H1485" s="37">
        <v>60</v>
      </c>
    </row>
    <row r="1486" spans="1:8" ht="15.75" x14ac:dyDescent="0.25">
      <c r="A1486" s="245">
        <f>A1483+1</f>
        <v>34</v>
      </c>
      <c r="B1486" s="245" t="s">
        <v>586</v>
      </c>
      <c r="C1486" s="249">
        <v>17228.8</v>
      </c>
      <c r="D1486" s="186"/>
      <c r="E1486" s="38" t="s">
        <v>216</v>
      </c>
      <c r="F1486" s="37">
        <f>SUM(F1487:F1513)</f>
        <v>15731028</v>
      </c>
      <c r="G1486" s="37">
        <f>SUM(G1487:G1513)</f>
        <v>913.07</v>
      </c>
      <c r="H1486" s="37">
        <f>SUM(H1487:H1513)</f>
        <v>913.07</v>
      </c>
    </row>
    <row r="1487" spans="1:8" ht="31.5" x14ac:dyDescent="0.25">
      <c r="A1487" s="245"/>
      <c r="B1487" s="245"/>
      <c r="C1487" s="249"/>
      <c r="D1487" s="245" t="s">
        <v>316</v>
      </c>
      <c r="E1487" s="38" t="s">
        <v>176</v>
      </c>
      <c r="F1487" s="37">
        <v>2500</v>
      </c>
      <c r="G1487" s="37">
        <f>F1487/C1486</f>
        <v>0.15</v>
      </c>
      <c r="H1487" s="37">
        <f>2500/C1486</f>
        <v>0.15</v>
      </c>
    </row>
    <row r="1488" spans="1:8" ht="15.75" x14ac:dyDescent="0.25">
      <c r="A1488" s="245">
        <v>756</v>
      </c>
      <c r="B1488" s="245"/>
      <c r="C1488" s="249"/>
      <c r="D1488" s="245"/>
      <c r="E1488" s="38" t="s">
        <v>178</v>
      </c>
      <c r="F1488" s="37">
        <v>1708823</v>
      </c>
      <c r="G1488" s="37">
        <f>F1488/C1486+0.01</f>
        <v>99.19</v>
      </c>
      <c r="H1488" s="37">
        <f>1708823/C1486+0.01</f>
        <v>99.19</v>
      </c>
    </row>
    <row r="1489" spans="1:8" ht="15.75" x14ac:dyDescent="0.25">
      <c r="A1489" s="245">
        <v>757</v>
      </c>
      <c r="B1489" s="245"/>
      <c r="C1489" s="249"/>
      <c r="D1489" s="245"/>
      <c r="E1489" s="38" t="s">
        <v>207</v>
      </c>
      <c r="F1489" s="37">
        <v>36569</v>
      </c>
      <c r="G1489" s="37">
        <f>F1489/C1486</f>
        <v>2.12</v>
      </c>
      <c r="H1489" s="37">
        <f>36569/C1486</f>
        <v>2.12</v>
      </c>
    </row>
    <row r="1490" spans="1:8" ht="31.5" x14ac:dyDescent="0.25">
      <c r="A1490" s="245"/>
      <c r="B1490" s="245"/>
      <c r="C1490" s="249"/>
      <c r="D1490" s="245" t="s">
        <v>319</v>
      </c>
      <c r="E1490" s="38" t="s">
        <v>176</v>
      </c>
      <c r="F1490" s="37">
        <v>2500</v>
      </c>
      <c r="G1490" s="37">
        <f>F1490/C1486</f>
        <v>0.15</v>
      </c>
      <c r="H1490" s="37">
        <f>2500/C1486</f>
        <v>0.15</v>
      </c>
    </row>
    <row r="1491" spans="1:8" ht="15.75" x14ac:dyDescent="0.25">
      <c r="A1491" s="245"/>
      <c r="B1491" s="245"/>
      <c r="C1491" s="249"/>
      <c r="D1491" s="245"/>
      <c r="E1491" s="38" t="s">
        <v>178</v>
      </c>
      <c r="F1491" s="37">
        <v>1708823</v>
      </c>
      <c r="G1491" s="37">
        <f>F1491/C1486+0.01</f>
        <v>99.19</v>
      </c>
      <c r="H1491" s="37">
        <f>1708823/C1486+0.01</f>
        <v>99.19</v>
      </c>
    </row>
    <row r="1492" spans="1:8" ht="15.75" x14ac:dyDescent="0.25">
      <c r="A1492" s="245"/>
      <c r="B1492" s="245"/>
      <c r="C1492" s="249"/>
      <c r="D1492" s="245"/>
      <c r="E1492" s="38" t="s">
        <v>207</v>
      </c>
      <c r="F1492" s="37">
        <v>36569</v>
      </c>
      <c r="G1492" s="37">
        <f>F1492/C1486</f>
        <v>2.12</v>
      </c>
      <c r="H1492" s="37">
        <f>36569/C1486</f>
        <v>2.12</v>
      </c>
    </row>
    <row r="1493" spans="1:8" ht="31.5" x14ac:dyDescent="0.25">
      <c r="A1493" s="245"/>
      <c r="B1493" s="245"/>
      <c r="C1493" s="249"/>
      <c r="D1493" s="245" t="s">
        <v>320</v>
      </c>
      <c r="E1493" s="38" t="s">
        <v>176</v>
      </c>
      <c r="F1493" s="37">
        <v>2500</v>
      </c>
      <c r="G1493" s="37">
        <f>F1493/C1486</f>
        <v>0.15</v>
      </c>
      <c r="H1493" s="37">
        <f>2500/C1486</f>
        <v>0.15</v>
      </c>
    </row>
    <row r="1494" spans="1:8" ht="15.75" x14ac:dyDescent="0.25">
      <c r="A1494" s="245"/>
      <c r="B1494" s="245"/>
      <c r="C1494" s="249"/>
      <c r="D1494" s="245"/>
      <c r="E1494" s="38" t="s">
        <v>178</v>
      </c>
      <c r="F1494" s="37">
        <v>1708823</v>
      </c>
      <c r="G1494" s="37">
        <f>F1494/C1486</f>
        <v>99.18</v>
      </c>
      <c r="H1494" s="37">
        <f>1708823/C1486</f>
        <v>99.18</v>
      </c>
    </row>
    <row r="1495" spans="1:8" ht="15.75" x14ac:dyDescent="0.25">
      <c r="A1495" s="245"/>
      <c r="B1495" s="245"/>
      <c r="C1495" s="249"/>
      <c r="D1495" s="245"/>
      <c r="E1495" s="38" t="s">
        <v>207</v>
      </c>
      <c r="F1495" s="37">
        <v>36569</v>
      </c>
      <c r="G1495" s="37">
        <f>F1495/C1486</f>
        <v>2.12</v>
      </c>
      <c r="H1495" s="37">
        <f>36569/C1486</f>
        <v>2.12</v>
      </c>
    </row>
    <row r="1496" spans="1:8" ht="31.5" x14ac:dyDescent="0.25">
      <c r="A1496" s="245"/>
      <c r="B1496" s="245"/>
      <c r="C1496" s="249"/>
      <c r="D1496" s="245" t="s">
        <v>321</v>
      </c>
      <c r="E1496" s="38" t="s">
        <v>176</v>
      </c>
      <c r="F1496" s="37">
        <v>2500</v>
      </c>
      <c r="G1496" s="37">
        <f>F1496/C1486</f>
        <v>0.15</v>
      </c>
      <c r="H1496" s="37">
        <f>2500/C1486</f>
        <v>0.15</v>
      </c>
    </row>
    <row r="1497" spans="1:8" ht="15.75" x14ac:dyDescent="0.25">
      <c r="A1497" s="245"/>
      <c r="B1497" s="245"/>
      <c r="C1497" s="249"/>
      <c r="D1497" s="245"/>
      <c r="E1497" s="38" t="s">
        <v>178</v>
      </c>
      <c r="F1497" s="37">
        <v>1708823</v>
      </c>
      <c r="G1497" s="37">
        <f>F1497/C1486</f>
        <v>99.18</v>
      </c>
      <c r="H1497" s="37">
        <f>1708823/C1486</f>
        <v>99.18</v>
      </c>
    </row>
    <row r="1498" spans="1:8" ht="15.75" x14ac:dyDescent="0.25">
      <c r="A1498" s="245"/>
      <c r="B1498" s="245"/>
      <c r="C1498" s="249"/>
      <c r="D1498" s="245"/>
      <c r="E1498" s="38" t="s">
        <v>207</v>
      </c>
      <c r="F1498" s="37">
        <v>36569</v>
      </c>
      <c r="G1498" s="37">
        <f>F1498/C1486</f>
        <v>2.12</v>
      </c>
      <c r="H1498" s="37">
        <f>36569/C1486</f>
        <v>2.12</v>
      </c>
    </row>
    <row r="1499" spans="1:8" ht="31.5" x14ac:dyDescent="0.25">
      <c r="A1499" s="245"/>
      <c r="B1499" s="245"/>
      <c r="C1499" s="249"/>
      <c r="D1499" s="245" t="s">
        <v>317</v>
      </c>
      <c r="E1499" s="38" t="s">
        <v>176</v>
      </c>
      <c r="F1499" s="37">
        <v>2500</v>
      </c>
      <c r="G1499" s="37">
        <f>F1499/C1486</f>
        <v>0.15</v>
      </c>
      <c r="H1499" s="37">
        <f>2500/C1486</f>
        <v>0.15</v>
      </c>
    </row>
    <row r="1500" spans="1:8" ht="15.75" x14ac:dyDescent="0.25">
      <c r="A1500" s="245"/>
      <c r="B1500" s="245"/>
      <c r="C1500" s="249"/>
      <c r="D1500" s="245"/>
      <c r="E1500" s="38" t="s">
        <v>178</v>
      </c>
      <c r="F1500" s="37">
        <v>1708823</v>
      </c>
      <c r="G1500" s="37">
        <f>F1500/C1486</f>
        <v>99.18</v>
      </c>
      <c r="H1500" s="37">
        <f>1708823/C1486</f>
        <v>99.18</v>
      </c>
    </row>
    <row r="1501" spans="1:8" ht="15.75" x14ac:dyDescent="0.25">
      <c r="A1501" s="245"/>
      <c r="B1501" s="245"/>
      <c r="C1501" s="249"/>
      <c r="D1501" s="245"/>
      <c r="E1501" s="38" t="s">
        <v>207</v>
      </c>
      <c r="F1501" s="37">
        <v>36569</v>
      </c>
      <c r="G1501" s="37">
        <f>F1501/C1486</f>
        <v>2.12</v>
      </c>
      <c r="H1501" s="37">
        <f>36569/C1486</f>
        <v>2.12</v>
      </c>
    </row>
    <row r="1502" spans="1:8" ht="31.5" x14ac:dyDescent="0.25">
      <c r="A1502" s="245"/>
      <c r="B1502" s="245"/>
      <c r="C1502" s="249"/>
      <c r="D1502" s="245" t="s">
        <v>318</v>
      </c>
      <c r="E1502" s="38" t="s">
        <v>176</v>
      </c>
      <c r="F1502" s="37">
        <v>2500</v>
      </c>
      <c r="G1502" s="37">
        <f>F1502/C1486</f>
        <v>0.15</v>
      </c>
      <c r="H1502" s="37">
        <f>2500/C1486</f>
        <v>0.15</v>
      </c>
    </row>
    <row r="1503" spans="1:8" ht="15.75" x14ac:dyDescent="0.25">
      <c r="A1503" s="245"/>
      <c r="B1503" s="245"/>
      <c r="C1503" s="249"/>
      <c r="D1503" s="245"/>
      <c r="E1503" s="38" t="s">
        <v>178</v>
      </c>
      <c r="F1503" s="37">
        <v>1708823</v>
      </c>
      <c r="G1503" s="37">
        <f>F1503/C1486</f>
        <v>99.18</v>
      </c>
      <c r="H1503" s="37">
        <f>1708823/C1486</f>
        <v>99.18</v>
      </c>
    </row>
    <row r="1504" spans="1:8" ht="15.75" x14ac:dyDescent="0.25">
      <c r="A1504" s="245"/>
      <c r="B1504" s="245"/>
      <c r="C1504" s="249"/>
      <c r="D1504" s="245"/>
      <c r="E1504" s="38" t="s">
        <v>207</v>
      </c>
      <c r="F1504" s="37">
        <v>36569</v>
      </c>
      <c r="G1504" s="37">
        <f>F1504/C1486</f>
        <v>2.12</v>
      </c>
      <c r="H1504" s="37">
        <f>36569/C1486</f>
        <v>2.12</v>
      </c>
    </row>
    <row r="1505" spans="1:8" ht="31.5" x14ac:dyDescent="0.25">
      <c r="A1505" s="245"/>
      <c r="B1505" s="245"/>
      <c r="C1505" s="249"/>
      <c r="D1505" s="245" t="s">
        <v>322</v>
      </c>
      <c r="E1505" s="38" t="s">
        <v>176</v>
      </c>
      <c r="F1505" s="37">
        <v>2500</v>
      </c>
      <c r="G1505" s="37">
        <f>F1505/C1486</f>
        <v>0.15</v>
      </c>
      <c r="H1505" s="37">
        <f>2500/C1486</f>
        <v>0.15</v>
      </c>
    </row>
    <row r="1506" spans="1:8" ht="15.75" x14ac:dyDescent="0.25">
      <c r="A1506" s="245"/>
      <c r="B1506" s="245"/>
      <c r="C1506" s="249"/>
      <c r="D1506" s="245"/>
      <c r="E1506" s="38" t="s">
        <v>178</v>
      </c>
      <c r="F1506" s="37">
        <v>1708823</v>
      </c>
      <c r="G1506" s="37">
        <f>F1506/C1486</f>
        <v>99.18</v>
      </c>
      <c r="H1506" s="37">
        <f>1708823/C1486</f>
        <v>99.18</v>
      </c>
    </row>
    <row r="1507" spans="1:8" ht="15.75" x14ac:dyDescent="0.25">
      <c r="A1507" s="245"/>
      <c r="B1507" s="245"/>
      <c r="C1507" s="249"/>
      <c r="D1507" s="245"/>
      <c r="E1507" s="38" t="s">
        <v>207</v>
      </c>
      <c r="F1507" s="37">
        <v>36569</v>
      </c>
      <c r="G1507" s="37">
        <f>F1507/C1486</f>
        <v>2.12</v>
      </c>
      <c r="H1507" s="37">
        <f>36569/C1486</f>
        <v>2.12</v>
      </c>
    </row>
    <row r="1508" spans="1:8" ht="31.5" x14ac:dyDescent="0.25">
      <c r="A1508" s="245"/>
      <c r="B1508" s="245"/>
      <c r="C1508" s="249"/>
      <c r="D1508" s="245" t="s">
        <v>323</v>
      </c>
      <c r="E1508" s="38" t="s">
        <v>176</v>
      </c>
      <c r="F1508" s="37">
        <v>2500</v>
      </c>
      <c r="G1508" s="37">
        <f>F1508/C1486</f>
        <v>0.15</v>
      </c>
      <c r="H1508" s="37">
        <f>2500/C1486</f>
        <v>0.15</v>
      </c>
    </row>
    <row r="1509" spans="1:8" ht="15.75" x14ac:dyDescent="0.25">
      <c r="A1509" s="245"/>
      <c r="B1509" s="245"/>
      <c r="C1509" s="249"/>
      <c r="D1509" s="245"/>
      <c r="E1509" s="38" t="s">
        <v>178</v>
      </c>
      <c r="F1509" s="37">
        <v>1708823</v>
      </c>
      <c r="G1509" s="37">
        <f>F1509/C1486</f>
        <v>99.18</v>
      </c>
      <c r="H1509" s="37">
        <f>1708823/C1486</f>
        <v>99.18</v>
      </c>
    </row>
    <row r="1510" spans="1:8" ht="15.75" x14ac:dyDescent="0.25">
      <c r="A1510" s="245"/>
      <c r="B1510" s="245"/>
      <c r="C1510" s="249"/>
      <c r="D1510" s="245"/>
      <c r="E1510" s="38" t="s">
        <v>207</v>
      </c>
      <c r="F1510" s="37">
        <v>36569</v>
      </c>
      <c r="G1510" s="37">
        <f>F1510/C1486</f>
        <v>2.12</v>
      </c>
      <c r="H1510" s="37">
        <f>36569/C1486</f>
        <v>2.12</v>
      </c>
    </row>
    <row r="1511" spans="1:8" ht="31.5" x14ac:dyDescent="0.25">
      <c r="A1511" s="245"/>
      <c r="B1511" s="245"/>
      <c r="C1511" s="249"/>
      <c r="D1511" s="245" t="s">
        <v>324</v>
      </c>
      <c r="E1511" s="38" t="s">
        <v>176</v>
      </c>
      <c r="F1511" s="37">
        <v>2500</v>
      </c>
      <c r="G1511" s="37">
        <f>F1511/C1486</f>
        <v>0.15</v>
      </c>
      <c r="H1511" s="37">
        <f>2500/C1486</f>
        <v>0.15</v>
      </c>
    </row>
    <row r="1512" spans="1:8" ht="15.75" x14ac:dyDescent="0.25">
      <c r="A1512" s="245"/>
      <c r="B1512" s="245"/>
      <c r="C1512" s="249"/>
      <c r="D1512" s="245"/>
      <c r="E1512" s="38" t="s">
        <v>178</v>
      </c>
      <c r="F1512" s="37">
        <v>1708823</v>
      </c>
      <c r="G1512" s="37">
        <f>F1512/C1486</f>
        <v>99.18</v>
      </c>
      <c r="H1512" s="37">
        <f>1708823/C1486</f>
        <v>99.18</v>
      </c>
    </row>
    <row r="1513" spans="1:8" ht="15.75" x14ac:dyDescent="0.25">
      <c r="A1513" s="245"/>
      <c r="B1513" s="245"/>
      <c r="C1513" s="249"/>
      <c r="D1513" s="245"/>
      <c r="E1513" s="38" t="s">
        <v>207</v>
      </c>
      <c r="F1513" s="37">
        <v>36569</v>
      </c>
      <c r="G1513" s="37">
        <f>F1513/C1486</f>
        <v>2.12</v>
      </c>
      <c r="H1513" s="37">
        <f>36569/C1486</f>
        <v>2.12</v>
      </c>
    </row>
    <row r="1514" spans="1:8" ht="15.75" x14ac:dyDescent="0.25">
      <c r="A1514" s="245">
        <f>A1486+1</f>
        <v>35</v>
      </c>
      <c r="B1514" s="245" t="s">
        <v>587</v>
      </c>
      <c r="C1514" s="249">
        <v>2415.9</v>
      </c>
      <c r="D1514" s="245" t="s">
        <v>316</v>
      </c>
      <c r="E1514" s="38" t="s">
        <v>216</v>
      </c>
      <c r="F1514" s="37">
        <f>SUM(F1515:F1517)</f>
        <v>1747892</v>
      </c>
      <c r="G1514" s="37">
        <f>SUM(G1515:G1517)</f>
        <v>723.5</v>
      </c>
      <c r="H1514" s="37">
        <f>SUM(H1515:H1517)</f>
        <v>723.5</v>
      </c>
    </row>
    <row r="1515" spans="1:8" ht="31.5" x14ac:dyDescent="0.25">
      <c r="A1515" s="245"/>
      <c r="B1515" s="245"/>
      <c r="C1515" s="249"/>
      <c r="D1515" s="245"/>
      <c r="E1515" s="38" t="s">
        <v>176</v>
      </c>
      <c r="F1515" s="37">
        <v>2500</v>
      </c>
      <c r="G1515" s="37">
        <f>F1515/C1514</f>
        <v>1.03</v>
      </c>
      <c r="H1515" s="37">
        <f>2500/C1514</f>
        <v>1.03</v>
      </c>
    </row>
    <row r="1516" spans="1:8" ht="15.75" x14ac:dyDescent="0.25">
      <c r="A1516" s="245">
        <v>756</v>
      </c>
      <c r="B1516" s="245"/>
      <c r="C1516" s="249"/>
      <c r="D1516" s="245"/>
      <c r="E1516" s="38" t="s">
        <v>178</v>
      </c>
      <c r="F1516" s="37">
        <v>1708823</v>
      </c>
      <c r="G1516" s="37">
        <f>F1516/C1514+0.01</f>
        <v>707.33</v>
      </c>
      <c r="H1516" s="37">
        <f>1708823/C1514+0.01</f>
        <v>707.33</v>
      </c>
    </row>
    <row r="1517" spans="1:8" ht="15.75" x14ac:dyDescent="0.25">
      <c r="A1517" s="245">
        <v>757</v>
      </c>
      <c r="B1517" s="245"/>
      <c r="C1517" s="249"/>
      <c r="D1517" s="245"/>
      <c r="E1517" s="38" t="s">
        <v>207</v>
      </c>
      <c r="F1517" s="37">
        <v>36569</v>
      </c>
      <c r="G1517" s="37">
        <f>F1517/C1514</f>
        <v>15.14</v>
      </c>
      <c r="H1517" s="37">
        <f>36569/C1514</f>
        <v>15.14</v>
      </c>
    </row>
    <row r="1518" spans="1:8" ht="15.75" x14ac:dyDescent="0.25">
      <c r="A1518" s="245">
        <f>A1514+1</f>
        <v>36</v>
      </c>
      <c r="B1518" s="245" t="s">
        <v>588</v>
      </c>
      <c r="C1518" s="249">
        <v>4642.1000000000004</v>
      </c>
      <c r="D1518" s="245" t="s">
        <v>316</v>
      </c>
      <c r="E1518" s="38" t="s">
        <v>216</v>
      </c>
      <c r="F1518" s="37">
        <f>SUM(F1519:F1521)</f>
        <v>1747892</v>
      </c>
      <c r="G1518" s="37">
        <f>SUM(G1519:G1521)</f>
        <v>376.53</v>
      </c>
      <c r="H1518" s="37">
        <f>SUM(H1519:H1521)</f>
        <v>376.53</v>
      </c>
    </row>
    <row r="1519" spans="1:8" ht="31.5" x14ac:dyDescent="0.25">
      <c r="A1519" s="245"/>
      <c r="B1519" s="245"/>
      <c r="C1519" s="249"/>
      <c r="D1519" s="245"/>
      <c r="E1519" s="38" t="s">
        <v>176</v>
      </c>
      <c r="F1519" s="37">
        <v>2500</v>
      </c>
      <c r="G1519" s="37">
        <f>F1519/C1518</f>
        <v>0.54</v>
      </c>
      <c r="H1519" s="37">
        <f>2500/C1518</f>
        <v>0.54</v>
      </c>
    </row>
    <row r="1520" spans="1:8" ht="15.75" x14ac:dyDescent="0.25">
      <c r="A1520" s="245">
        <v>756</v>
      </c>
      <c r="B1520" s="245"/>
      <c r="C1520" s="249"/>
      <c r="D1520" s="245"/>
      <c r="E1520" s="38" t="s">
        <v>178</v>
      </c>
      <c r="F1520" s="37">
        <v>1708823</v>
      </c>
      <c r="G1520" s="37">
        <f>F1520/C1518</f>
        <v>368.11</v>
      </c>
      <c r="H1520" s="37">
        <f>1708823/C1518</f>
        <v>368.11</v>
      </c>
    </row>
    <row r="1521" spans="1:8" ht="15.75" x14ac:dyDescent="0.25">
      <c r="A1521" s="245">
        <v>757</v>
      </c>
      <c r="B1521" s="245"/>
      <c r="C1521" s="249"/>
      <c r="D1521" s="245"/>
      <c r="E1521" s="38" t="s">
        <v>207</v>
      </c>
      <c r="F1521" s="37">
        <v>36569</v>
      </c>
      <c r="G1521" s="37">
        <f>F1521/C1518</f>
        <v>7.88</v>
      </c>
      <c r="H1521" s="37">
        <f>36569/C1518</f>
        <v>7.88</v>
      </c>
    </row>
    <row r="1522" spans="1:8" ht="15.75" x14ac:dyDescent="0.25">
      <c r="A1522" s="245">
        <f>A1518+1</f>
        <v>37</v>
      </c>
      <c r="B1522" s="245" t="s">
        <v>589</v>
      </c>
      <c r="C1522" s="249">
        <v>10603.9</v>
      </c>
      <c r="D1522" s="186"/>
      <c r="E1522" s="38" t="s">
        <v>216</v>
      </c>
      <c r="F1522" s="37">
        <f>SUM(F1523:F1540)</f>
        <v>10487352</v>
      </c>
      <c r="G1522" s="37">
        <f>SUM(G1523:G1540)</f>
        <v>989.01</v>
      </c>
      <c r="H1522" s="37">
        <f>SUM(H1523:H1540)</f>
        <v>989.01</v>
      </c>
    </row>
    <row r="1523" spans="1:8" ht="31.5" x14ac:dyDescent="0.25">
      <c r="A1523" s="245"/>
      <c r="B1523" s="245"/>
      <c r="C1523" s="249"/>
      <c r="D1523" s="245" t="s">
        <v>316</v>
      </c>
      <c r="E1523" s="38" t="s">
        <v>176</v>
      </c>
      <c r="F1523" s="37">
        <v>2500</v>
      </c>
      <c r="G1523" s="37">
        <f>F1523/C1522</f>
        <v>0.24</v>
      </c>
      <c r="H1523" s="37">
        <f>2500/C1522</f>
        <v>0.24</v>
      </c>
    </row>
    <row r="1524" spans="1:8" ht="15.75" x14ac:dyDescent="0.25">
      <c r="A1524" s="245">
        <v>756</v>
      </c>
      <c r="B1524" s="245"/>
      <c r="C1524" s="249"/>
      <c r="D1524" s="245"/>
      <c r="E1524" s="38" t="s">
        <v>178</v>
      </c>
      <c r="F1524" s="37">
        <v>1708823</v>
      </c>
      <c r="G1524" s="37">
        <f>F1524/C1522-0.01</f>
        <v>161.13999999999999</v>
      </c>
      <c r="H1524" s="37">
        <f>1708823/C1522-0.01</f>
        <v>161.13999999999999</v>
      </c>
    </row>
    <row r="1525" spans="1:8" ht="15.75" x14ac:dyDescent="0.25">
      <c r="A1525" s="245">
        <v>757</v>
      </c>
      <c r="B1525" s="245"/>
      <c r="C1525" s="249"/>
      <c r="D1525" s="245"/>
      <c r="E1525" s="38" t="s">
        <v>207</v>
      </c>
      <c r="F1525" s="37">
        <v>36569</v>
      </c>
      <c r="G1525" s="37">
        <f>F1525/C1522</f>
        <v>3.45</v>
      </c>
      <c r="H1525" s="37">
        <f>36569/C1522</f>
        <v>3.45</v>
      </c>
    </row>
    <row r="1526" spans="1:8" ht="31.5" x14ac:dyDescent="0.25">
      <c r="A1526" s="245"/>
      <c r="B1526" s="245"/>
      <c r="C1526" s="249"/>
      <c r="D1526" s="245" t="s">
        <v>319</v>
      </c>
      <c r="E1526" s="38" t="s">
        <v>176</v>
      </c>
      <c r="F1526" s="37">
        <v>2500</v>
      </c>
      <c r="G1526" s="37">
        <f>F1526/C1522</f>
        <v>0.24</v>
      </c>
      <c r="H1526" s="37">
        <f>2500/C1522</f>
        <v>0.24</v>
      </c>
    </row>
    <row r="1527" spans="1:8" ht="15.75" x14ac:dyDescent="0.25">
      <c r="A1527" s="245"/>
      <c r="B1527" s="245"/>
      <c r="C1527" s="249"/>
      <c r="D1527" s="245"/>
      <c r="E1527" s="38" t="s">
        <v>178</v>
      </c>
      <c r="F1527" s="37">
        <v>1708823</v>
      </c>
      <c r="G1527" s="37">
        <f>F1527/C1522-0.01</f>
        <v>161.13999999999999</v>
      </c>
      <c r="H1527" s="37">
        <f>1708823/C1522-0.01</f>
        <v>161.13999999999999</v>
      </c>
    </row>
    <row r="1528" spans="1:8" ht="15.75" x14ac:dyDescent="0.25">
      <c r="A1528" s="245"/>
      <c r="B1528" s="245"/>
      <c r="C1528" s="249"/>
      <c r="D1528" s="245"/>
      <c r="E1528" s="38" t="s">
        <v>207</v>
      </c>
      <c r="F1528" s="37">
        <v>36569</v>
      </c>
      <c r="G1528" s="37">
        <f>F1528/C1522</f>
        <v>3.45</v>
      </c>
      <c r="H1528" s="37">
        <f>36569/C1522</f>
        <v>3.45</v>
      </c>
    </row>
    <row r="1529" spans="1:8" ht="31.5" x14ac:dyDescent="0.25">
      <c r="A1529" s="245"/>
      <c r="B1529" s="245"/>
      <c r="C1529" s="249"/>
      <c r="D1529" s="245" t="s">
        <v>320</v>
      </c>
      <c r="E1529" s="38" t="s">
        <v>176</v>
      </c>
      <c r="F1529" s="37">
        <v>2500</v>
      </c>
      <c r="G1529" s="37">
        <f>F1529/C1522</f>
        <v>0.24</v>
      </c>
      <c r="H1529" s="37">
        <f>2500/C1522</f>
        <v>0.24</v>
      </c>
    </row>
    <row r="1530" spans="1:8" ht="15.75" x14ac:dyDescent="0.25">
      <c r="A1530" s="245"/>
      <c r="B1530" s="245"/>
      <c r="C1530" s="249"/>
      <c r="D1530" s="245"/>
      <c r="E1530" s="38" t="s">
        <v>178</v>
      </c>
      <c r="F1530" s="37">
        <v>1708823</v>
      </c>
      <c r="G1530" s="37">
        <f>F1530/C1522-0.01</f>
        <v>161.13999999999999</v>
      </c>
      <c r="H1530" s="37">
        <f>1708823/C1522-0.01</f>
        <v>161.13999999999999</v>
      </c>
    </row>
    <row r="1531" spans="1:8" ht="15.75" x14ac:dyDescent="0.25">
      <c r="A1531" s="245"/>
      <c r="B1531" s="245"/>
      <c r="C1531" s="249"/>
      <c r="D1531" s="245"/>
      <c r="E1531" s="38" t="s">
        <v>207</v>
      </c>
      <c r="F1531" s="37">
        <v>36569</v>
      </c>
      <c r="G1531" s="37">
        <f>F1531/C1522</f>
        <v>3.45</v>
      </c>
      <c r="H1531" s="37">
        <f>36569/C1522</f>
        <v>3.45</v>
      </c>
    </row>
    <row r="1532" spans="1:8" ht="31.5" x14ac:dyDescent="0.25">
      <c r="A1532" s="245"/>
      <c r="B1532" s="245"/>
      <c r="C1532" s="249"/>
      <c r="D1532" s="245" t="s">
        <v>321</v>
      </c>
      <c r="E1532" s="38" t="s">
        <v>176</v>
      </c>
      <c r="F1532" s="37">
        <v>2500</v>
      </c>
      <c r="G1532" s="37">
        <f>F1532/C1522</f>
        <v>0.24</v>
      </c>
      <c r="H1532" s="37">
        <f>2500/C1522</f>
        <v>0.24</v>
      </c>
    </row>
    <row r="1533" spans="1:8" ht="15.75" x14ac:dyDescent="0.25">
      <c r="A1533" s="245"/>
      <c r="B1533" s="245"/>
      <c r="C1533" s="249"/>
      <c r="D1533" s="245"/>
      <c r="E1533" s="38" t="s">
        <v>178</v>
      </c>
      <c r="F1533" s="37">
        <v>1708823</v>
      </c>
      <c r="G1533" s="37">
        <f>F1533/C1522</f>
        <v>161.15</v>
      </c>
      <c r="H1533" s="37">
        <f>1708823/C1522</f>
        <v>161.15</v>
      </c>
    </row>
    <row r="1534" spans="1:8" ht="15.75" x14ac:dyDescent="0.25">
      <c r="A1534" s="245"/>
      <c r="B1534" s="245"/>
      <c r="C1534" s="249"/>
      <c r="D1534" s="245"/>
      <c r="E1534" s="38" t="s">
        <v>207</v>
      </c>
      <c r="F1534" s="37">
        <v>36569</v>
      </c>
      <c r="G1534" s="37">
        <f>F1534/C1522</f>
        <v>3.45</v>
      </c>
      <c r="H1534" s="37">
        <f>36569/C1522</f>
        <v>3.45</v>
      </c>
    </row>
    <row r="1535" spans="1:8" ht="31.5" x14ac:dyDescent="0.25">
      <c r="A1535" s="245"/>
      <c r="B1535" s="245"/>
      <c r="C1535" s="249"/>
      <c r="D1535" s="245" t="s">
        <v>317</v>
      </c>
      <c r="E1535" s="38" t="s">
        <v>176</v>
      </c>
      <c r="F1535" s="37">
        <v>2500</v>
      </c>
      <c r="G1535" s="37">
        <f>F1535/C1522</f>
        <v>0.24</v>
      </c>
      <c r="H1535" s="37">
        <f>2500/C1522</f>
        <v>0.24</v>
      </c>
    </row>
    <row r="1536" spans="1:8" ht="15.75" x14ac:dyDescent="0.25">
      <c r="A1536" s="245"/>
      <c r="B1536" s="245"/>
      <c r="C1536" s="249"/>
      <c r="D1536" s="245"/>
      <c r="E1536" s="38" t="s">
        <v>178</v>
      </c>
      <c r="F1536" s="37">
        <v>1708823</v>
      </c>
      <c r="G1536" s="37">
        <f>F1536/C1522</f>
        <v>161.15</v>
      </c>
      <c r="H1536" s="37">
        <f>1708823/C1522</f>
        <v>161.15</v>
      </c>
    </row>
    <row r="1537" spans="1:8" ht="15.75" x14ac:dyDescent="0.25">
      <c r="A1537" s="245"/>
      <c r="B1537" s="245"/>
      <c r="C1537" s="249"/>
      <c r="D1537" s="245"/>
      <c r="E1537" s="38" t="s">
        <v>207</v>
      </c>
      <c r="F1537" s="37">
        <v>36569</v>
      </c>
      <c r="G1537" s="37">
        <f>F1537/C1522</f>
        <v>3.45</v>
      </c>
      <c r="H1537" s="37">
        <f>36569/C1522</f>
        <v>3.45</v>
      </c>
    </row>
    <row r="1538" spans="1:8" ht="31.5" x14ac:dyDescent="0.25">
      <c r="A1538" s="245"/>
      <c r="B1538" s="245"/>
      <c r="C1538" s="249"/>
      <c r="D1538" s="245" t="s">
        <v>318</v>
      </c>
      <c r="E1538" s="38" t="s">
        <v>176</v>
      </c>
      <c r="F1538" s="37">
        <v>2500</v>
      </c>
      <c r="G1538" s="37">
        <f>F1538/C1522</f>
        <v>0.24</v>
      </c>
      <c r="H1538" s="37">
        <f>2500/C1522</f>
        <v>0.24</v>
      </c>
    </row>
    <row r="1539" spans="1:8" ht="15.75" x14ac:dyDescent="0.25">
      <c r="A1539" s="245"/>
      <c r="B1539" s="245"/>
      <c r="C1539" s="249"/>
      <c r="D1539" s="245"/>
      <c r="E1539" s="38" t="s">
        <v>178</v>
      </c>
      <c r="F1539" s="37">
        <v>1708823</v>
      </c>
      <c r="G1539" s="37">
        <f>F1539/C1522</f>
        <v>161.15</v>
      </c>
      <c r="H1539" s="37">
        <f>1708823/C1522</f>
        <v>161.15</v>
      </c>
    </row>
    <row r="1540" spans="1:8" ht="15.75" x14ac:dyDescent="0.25">
      <c r="A1540" s="245"/>
      <c r="B1540" s="245"/>
      <c r="C1540" s="249"/>
      <c r="D1540" s="245"/>
      <c r="E1540" s="38" t="s">
        <v>207</v>
      </c>
      <c r="F1540" s="37">
        <v>36569</v>
      </c>
      <c r="G1540" s="37">
        <f>F1540/C1522</f>
        <v>3.45</v>
      </c>
      <c r="H1540" s="37">
        <f>36569/C1522</f>
        <v>3.45</v>
      </c>
    </row>
    <row r="1541" spans="1:8" ht="15.75" customHeight="1" x14ac:dyDescent="0.25">
      <c r="A1541" s="245">
        <f>A1522+1</f>
        <v>38</v>
      </c>
      <c r="B1541" s="245" t="s">
        <v>590</v>
      </c>
      <c r="C1541" s="249">
        <v>877.1</v>
      </c>
      <c r="D1541" s="245" t="s">
        <v>212</v>
      </c>
      <c r="E1541" s="38" t="s">
        <v>216</v>
      </c>
      <c r="F1541" s="37">
        <f>F1542+F1543</f>
        <v>64905.4</v>
      </c>
      <c r="G1541" s="37">
        <f>G1542+G1543</f>
        <v>74</v>
      </c>
      <c r="H1541" s="37">
        <f>H1542+H1543</f>
        <v>74</v>
      </c>
    </row>
    <row r="1542" spans="1:8" ht="15.75" x14ac:dyDescent="0.25">
      <c r="A1542" s="245">
        <v>75</v>
      </c>
      <c r="B1542" s="245"/>
      <c r="C1542" s="249"/>
      <c r="D1542" s="245"/>
      <c r="E1542" s="38" t="s">
        <v>175</v>
      </c>
      <c r="F1542" s="37">
        <f>C1541*H1542</f>
        <v>49117.599999999999</v>
      </c>
      <c r="G1542" s="37">
        <f>F1542/C1541</f>
        <v>56</v>
      </c>
      <c r="H1542" s="37">
        <v>56</v>
      </c>
    </row>
    <row r="1543" spans="1:8" ht="31.5" x14ac:dyDescent="0.25">
      <c r="A1543" s="245">
        <v>76</v>
      </c>
      <c r="B1543" s="245"/>
      <c r="C1543" s="249"/>
      <c r="D1543" s="245"/>
      <c r="E1543" s="38" t="s">
        <v>176</v>
      </c>
      <c r="F1543" s="37">
        <f>C1541*H1543</f>
        <v>15787.8</v>
      </c>
      <c r="G1543" s="37">
        <f>F1543/C1541</f>
        <v>18</v>
      </c>
      <c r="H1543" s="37">
        <v>18</v>
      </c>
    </row>
    <row r="1544" spans="1:8" ht="15.75" x14ac:dyDescent="0.25">
      <c r="A1544" s="245">
        <f>A1541+1</f>
        <v>39</v>
      </c>
      <c r="B1544" s="245" t="s">
        <v>550</v>
      </c>
      <c r="C1544" s="249">
        <v>889.1</v>
      </c>
      <c r="D1544" s="245" t="s">
        <v>206</v>
      </c>
      <c r="E1544" s="38" t="s">
        <v>216</v>
      </c>
      <c r="F1544" s="37">
        <f>F1545+F1546</f>
        <v>6282380.5999999996</v>
      </c>
      <c r="G1544" s="37">
        <f>G1545+G1546</f>
        <v>7066</v>
      </c>
      <c r="H1544" s="37">
        <f>H1545+H1546</f>
        <v>7066</v>
      </c>
    </row>
    <row r="1545" spans="1:8" ht="18.75" customHeight="1" x14ac:dyDescent="0.25">
      <c r="A1545" s="245">
        <v>75</v>
      </c>
      <c r="B1545" s="245"/>
      <c r="C1545" s="249"/>
      <c r="D1545" s="245"/>
      <c r="E1545" s="38" t="s">
        <v>177</v>
      </c>
      <c r="F1545" s="37">
        <f>C1544*H1545</f>
        <v>6150793.7999999998</v>
      </c>
      <c r="G1545" s="37">
        <f>F1545/C1544</f>
        <v>6918</v>
      </c>
      <c r="H1545" s="37">
        <v>6918</v>
      </c>
    </row>
    <row r="1546" spans="1:8" ht="15.75" x14ac:dyDescent="0.25">
      <c r="A1546" s="245">
        <v>76</v>
      </c>
      <c r="B1546" s="245"/>
      <c r="C1546" s="249"/>
      <c r="D1546" s="245"/>
      <c r="E1546" s="38" t="s">
        <v>207</v>
      </c>
      <c r="F1546" s="37">
        <f>C1544*H1546</f>
        <v>131586.79999999999</v>
      </c>
      <c r="G1546" s="37">
        <f>F1546/C1544</f>
        <v>148</v>
      </c>
      <c r="H1546" s="37">
        <v>148</v>
      </c>
    </row>
    <row r="1547" spans="1:8" ht="15.75" customHeight="1" x14ac:dyDescent="0.25">
      <c r="A1547" s="245">
        <f>A1544+1</f>
        <v>40</v>
      </c>
      <c r="B1547" s="245" t="s">
        <v>591</v>
      </c>
      <c r="C1547" s="249">
        <v>899.1</v>
      </c>
      <c r="D1547" s="245" t="s">
        <v>212</v>
      </c>
      <c r="E1547" s="38" t="s">
        <v>216</v>
      </c>
      <c r="F1547" s="37">
        <f>F1548+F1549</f>
        <v>66533.399999999994</v>
      </c>
      <c r="G1547" s="37">
        <f>G1548+G1549</f>
        <v>74</v>
      </c>
      <c r="H1547" s="37">
        <f>H1548+H1549</f>
        <v>74</v>
      </c>
    </row>
    <row r="1548" spans="1:8" ht="15.75" x14ac:dyDescent="0.25">
      <c r="A1548" s="245">
        <v>75</v>
      </c>
      <c r="B1548" s="245"/>
      <c r="C1548" s="249"/>
      <c r="D1548" s="245"/>
      <c r="E1548" s="38" t="s">
        <v>175</v>
      </c>
      <c r="F1548" s="37">
        <f>C1547*H1548</f>
        <v>50349.599999999999</v>
      </c>
      <c r="G1548" s="37">
        <f>F1548/C1547</f>
        <v>56</v>
      </c>
      <c r="H1548" s="37">
        <v>56</v>
      </c>
    </row>
    <row r="1549" spans="1:8" ht="31.5" x14ac:dyDescent="0.25">
      <c r="A1549" s="245">
        <v>76</v>
      </c>
      <c r="B1549" s="245"/>
      <c r="C1549" s="249"/>
      <c r="D1549" s="245"/>
      <c r="E1549" s="38" t="s">
        <v>176</v>
      </c>
      <c r="F1549" s="37">
        <f>C1547*H1549</f>
        <v>16183.8</v>
      </c>
      <c r="G1549" s="37">
        <f>F1549/C1547</f>
        <v>18</v>
      </c>
      <c r="H1549" s="37">
        <v>18</v>
      </c>
    </row>
    <row r="1550" spans="1:8" ht="15.75" x14ac:dyDescent="0.25">
      <c r="A1550" s="245">
        <f>A1547+1</f>
        <v>41</v>
      </c>
      <c r="B1550" s="245" t="s">
        <v>592</v>
      </c>
      <c r="C1550" s="249">
        <v>2328</v>
      </c>
      <c r="D1550" s="245" t="s">
        <v>206</v>
      </c>
      <c r="E1550" s="38" t="s">
        <v>216</v>
      </c>
      <c r="F1550" s="37">
        <f>F1551+F1552</f>
        <v>521472</v>
      </c>
      <c r="G1550" s="37">
        <f>G1551+G1552</f>
        <v>224</v>
      </c>
      <c r="H1550" s="37">
        <f>H1551+H1552</f>
        <v>224</v>
      </c>
    </row>
    <row r="1551" spans="1:8" ht="15.75" x14ac:dyDescent="0.25">
      <c r="A1551" s="245">
        <v>65</v>
      </c>
      <c r="B1551" s="245"/>
      <c r="C1551" s="249"/>
      <c r="D1551" s="245"/>
      <c r="E1551" s="38" t="s">
        <v>175</v>
      </c>
      <c r="F1551" s="37">
        <f>C1550*H1551</f>
        <v>381792</v>
      </c>
      <c r="G1551" s="37">
        <f>F1551/C1550</f>
        <v>164</v>
      </c>
      <c r="H1551" s="37">
        <v>164</v>
      </c>
    </row>
    <row r="1552" spans="1:8" ht="31.5" x14ac:dyDescent="0.25">
      <c r="A1552" s="245">
        <v>66</v>
      </c>
      <c r="B1552" s="245"/>
      <c r="C1552" s="249"/>
      <c r="D1552" s="245"/>
      <c r="E1552" s="38" t="s">
        <v>176</v>
      </c>
      <c r="F1552" s="37">
        <f>C1550*H1552</f>
        <v>139680</v>
      </c>
      <c r="G1552" s="37">
        <f>F1552/C1550</f>
        <v>60</v>
      </c>
      <c r="H1552" s="37">
        <v>60</v>
      </c>
    </row>
    <row r="1553" spans="1:8" ht="15.75" x14ac:dyDescent="0.25">
      <c r="A1553" s="245">
        <f>A1550+1</f>
        <v>42</v>
      </c>
      <c r="B1553" s="245" t="s">
        <v>593</v>
      </c>
      <c r="C1553" s="249">
        <v>2350</v>
      </c>
      <c r="D1553" s="245" t="s">
        <v>206</v>
      </c>
      <c r="E1553" s="38" t="s">
        <v>216</v>
      </c>
      <c r="F1553" s="37">
        <f>F1554+F1555</f>
        <v>526400</v>
      </c>
      <c r="G1553" s="37">
        <f>G1554+G1555</f>
        <v>224</v>
      </c>
      <c r="H1553" s="37">
        <f>H1554+H1555</f>
        <v>224</v>
      </c>
    </row>
    <row r="1554" spans="1:8" ht="15.75" x14ac:dyDescent="0.25">
      <c r="A1554" s="245">
        <v>65</v>
      </c>
      <c r="B1554" s="245"/>
      <c r="C1554" s="249"/>
      <c r="D1554" s="245"/>
      <c r="E1554" s="38" t="s">
        <v>175</v>
      </c>
      <c r="F1554" s="37">
        <f>C1553*H1554</f>
        <v>385400</v>
      </c>
      <c r="G1554" s="37">
        <f>F1554/C1553</f>
        <v>164</v>
      </c>
      <c r="H1554" s="37">
        <v>164</v>
      </c>
    </row>
    <row r="1555" spans="1:8" ht="31.5" x14ac:dyDescent="0.25">
      <c r="A1555" s="245">
        <v>66</v>
      </c>
      <c r="B1555" s="245"/>
      <c r="C1555" s="249"/>
      <c r="D1555" s="245"/>
      <c r="E1555" s="38" t="s">
        <v>176</v>
      </c>
      <c r="F1555" s="37">
        <f>C1553*H1555</f>
        <v>141000</v>
      </c>
      <c r="G1555" s="37">
        <f>F1555/C1553</f>
        <v>60</v>
      </c>
      <c r="H1555" s="37">
        <v>60</v>
      </c>
    </row>
    <row r="1556" spans="1:8" ht="15.75" x14ac:dyDescent="0.25">
      <c r="A1556" s="245">
        <f>A1553+1</f>
        <v>43</v>
      </c>
      <c r="B1556" s="245" t="s">
        <v>551</v>
      </c>
      <c r="C1556" s="249">
        <v>4363.92</v>
      </c>
      <c r="D1556" s="245" t="s">
        <v>206</v>
      </c>
      <c r="E1556" s="38" t="s">
        <v>216</v>
      </c>
      <c r="F1556" s="37">
        <f>F1557+F1558</f>
        <v>12354257.52</v>
      </c>
      <c r="G1556" s="37">
        <f>G1557+G1558</f>
        <v>2831</v>
      </c>
      <c r="H1556" s="37">
        <f>H1557+H1558</f>
        <v>2831</v>
      </c>
    </row>
    <row r="1557" spans="1:8" ht="18.75" customHeight="1" x14ac:dyDescent="0.25">
      <c r="A1557" s="245">
        <v>75</v>
      </c>
      <c r="B1557" s="245"/>
      <c r="C1557" s="249"/>
      <c r="D1557" s="245"/>
      <c r="E1557" s="38" t="s">
        <v>177</v>
      </c>
      <c r="F1557" s="37">
        <f>C1556*H1557</f>
        <v>12096786.24</v>
      </c>
      <c r="G1557" s="37">
        <f>F1557/C1556</f>
        <v>2772</v>
      </c>
      <c r="H1557" s="37">
        <v>2772</v>
      </c>
    </row>
    <row r="1558" spans="1:8" ht="15.75" x14ac:dyDescent="0.25">
      <c r="A1558" s="245">
        <v>76</v>
      </c>
      <c r="B1558" s="245"/>
      <c r="C1558" s="249"/>
      <c r="D1558" s="245"/>
      <c r="E1558" s="38" t="s">
        <v>207</v>
      </c>
      <c r="F1558" s="37">
        <f>C1556*H1558</f>
        <v>257471.28</v>
      </c>
      <c r="G1558" s="37">
        <f>F1558/C1556</f>
        <v>59</v>
      </c>
      <c r="H1558" s="37">
        <v>59</v>
      </c>
    </row>
    <row r="1559" spans="1:8" ht="15.75" x14ac:dyDescent="0.25">
      <c r="A1559" s="245">
        <f>A1556+1</f>
        <v>44</v>
      </c>
      <c r="B1559" s="245" t="s">
        <v>594</v>
      </c>
      <c r="C1559" s="249">
        <v>486</v>
      </c>
      <c r="D1559" s="245" t="s">
        <v>206</v>
      </c>
      <c r="E1559" s="38" t="s">
        <v>216</v>
      </c>
      <c r="F1559" s="37">
        <f>F1560+F1561</f>
        <v>123444</v>
      </c>
      <c r="G1559" s="37">
        <f>G1560+G1561</f>
        <v>254</v>
      </c>
      <c r="H1559" s="37">
        <f>H1560+H1561</f>
        <v>254</v>
      </c>
    </row>
    <row r="1560" spans="1:8" ht="15.75" x14ac:dyDescent="0.25">
      <c r="A1560" s="245">
        <v>65</v>
      </c>
      <c r="B1560" s="245"/>
      <c r="C1560" s="249"/>
      <c r="D1560" s="245"/>
      <c r="E1560" s="38" t="s">
        <v>175</v>
      </c>
      <c r="F1560" s="37">
        <f>C1559*H1560</f>
        <v>79704</v>
      </c>
      <c r="G1560" s="37">
        <f>F1560/C1559</f>
        <v>164</v>
      </c>
      <c r="H1560" s="37">
        <v>164</v>
      </c>
    </row>
    <row r="1561" spans="1:8" ht="31.5" x14ac:dyDescent="0.25">
      <c r="A1561" s="245">
        <v>66</v>
      </c>
      <c r="B1561" s="245"/>
      <c r="C1561" s="249"/>
      <c r="D1561" s="245"/>
      <c r="E1561" s="38" t="s">
        <v>176</v>
      </c>
      <c r="F1561" s="37">
        <f>C1559*H1561</f>
        <v>43740</v>
      </c>
      <c r="G1561" s="37">
        <f>F1561/C1559</f>
        <v>90</v>
      </c>
      <c r="H1561" s="37">
        <v>90</v>
      </c>
    </row>
    <row r="1562" spans="1:8" ht="15.75" customHeight="1" x14ac:dyDescent="0.25">
      <c r="A1562" s="245">
        <f>A1559+1</f>
        <v>45</v>
      </c>
      <c r="B1562" s="245" t="s">
        <v>596</v>
      </c>
      <c r="C1562" s="249">
        <v>525</v>
      </c>
      <c r="D1562" s="245" t="s">
        <v>206</v>
      </c>
      <c r="E1562" s="38" t="s">
        <v>216</v>
      </c>
      <c r="F1562" s="37">
        <f>F1563+F1564</f>
        <v>133350</v>
      </c>
      <c r="G1562" s="37">
        <f>G1563+G1564</f>
        <v>254</v>
      </c>
      <c r="H1562" s="37">
        <f>H1563+H1564</f>
        <v>254</v>
      </c>
    </row>
    <row r="1563" spans="1:8" ht="15.75" x14ac:dyDescent="0.25">
      <c r="A1563" s="245">
        <v>65</v>
      </c>
      <c r="B1563" s="245"/>
      <c r="C1563" s="249"/>
      <c r="D1563" s="245"/>
      <c r="E1563" s="38" t="s">
        <v>175</v>
      </c>
      <c r="F1563" s="37">
        <f>C1562*H1563</f>
        <v>86100</v>
      </c>
      <c r="G1563" s="37">
        <f>F1563/C1562</f>
        <v>164</v>
      </c>
      <c r="H1563" s="37">
        <v>164</v>
      </c>
    </row>
    <row r="1564" spans="1:8" ht="31.5" x14ac:dyDescent="0.25">
      <c r="A1564" s="245">
        <v>66</v>
      </c>
      <c r="B1564" s="245"/>
      <c r="C1564" s="249"/>
      <c r="D1564" s="245"/>
      <c r="E1564" s="38" t="s">
        <v>176</v>
      </c>
      <c r="F1564" s="37">
        <f>C1562*H1564</f>
        <v>47250</v>
      </c>
      <c r="G1564" s="37">
        <f>F1564/C1562</f>
        <v>90</v>
      </c>
      <c r="H1564" s="37">
        <v>90</v>
      </c>
    </row>
    <row r="1565" spans="1:8" ht="15.75" customHeight="1" x14ac:dyDescent="0.25">
      <c r="A1565" s="245">
        <f>A1562+1</f>
        <v>46</v>
      </c>
      <c r="B1565" s="245" t="s">
        <v>597</v>
      </c>
      <c r="C1565" s="249">
        <v>485.6</v>
      </c>
      <c r="D1565" s="168"/>
      <c r="E1565" s="38" t="s">
        <v>216</v>
      </c>
      <c r="F1565" s="37">
        <f>SUM(F1566:F1569)</f>
        <v>22337.599999999999</v>
      </c>
      <c r="G1565" s="37">
        <f>SUM(G1566:G1569)</f>
        <v>46</v>
      </c>
      <c r="H1565" s="37">
        <f>SUM(H1566:H1569)</f>
        <v>46</v>
      </c>
    </row>
    <row r="1566" spans="1:8" ht="15.75" customHeight="1" x14ac:dyDescent="0.25">
      <c r="A1566" s="245"/>
      <c r="B1566" s="245"/>
      <c r="C1566" s="249"/>
      <c r="D1566" s="245" t="s">
        <v>210</v>
      </c>
      <c r="E1566" s="38" t="s">
        <v>175</v>
      </c>
      <c r="F1566" s="37">
        <f>C1565*H1566</f>
        <v>8740.7999999999993</v>
      </c>
      <c r="G1566" s="37">
        <f>F1566/C1565</f>
        <v>18</v>
      </c>
      <c r="H1566" s="37">
        <v>18</v>
      </c>
    </row>
    <row r="1567" spans="1:8" ht="31.5" x14ac:dyDescent="0.25">
      <c r="A1567" s="245"/>
      <c r="B1567" s="245"/>
      <c r="C1567" s="249"/>
      <c r="D1567" s="245"/>
      <c r="E1567" s="38" t="s">
        <v>176</v>
      </c>
      <c r="F1567" s="37">
        <f>C1565*H1567</f>
        <v>2913.6</v>
      </c>
      <c r="G1567" s="37">
        <f>F1567/C1565</f>
        <v>6</v>
      </c>
      <c r="H1567" s="37">
        <v>6</v>
      </c>
    </row>
    <row r="1568" spans="1:8" ht="15.75" customHeight="1" x14ac:dyDescent="0.25">
      <c r="A1568" s="245">
        <f>A1565+1</f>
        <v>47</v>
      </c>
      <c r="B1568" s="245"/>
      <c r="C1568" s="249"/>
      <c r="D1568" s="245" t="s">
        <v>211</v>
      </c>
      <c r="E1568" s="38" t="s">
        <v>175</v>
      </c>
      <c r="F1568" s="37">
        <f>C1565*H1568</f>
        <v>8255.2000000000007</v>
      </c>
      <c r="G1568" s="37">
        <f>F1568/C1565</f>
        <v>17</v>
      </c>
      <c r="H1568" s="37">
        <v>17</v>
      </c>
    </row>
    <row r="1569" spans="1:8" ht="31.5" x14ac:dyDescent="0.25">
      <c r="A1569" s="245"/>
      <c r="B1569" s="245"/>
      <c r="C1569" s="249"/>
      <c r="D1569" s="245"/>
      <c r="E1569" s="38" t="s">
        <v>176</v>
      </c>
      <c r="F1569" s="37">
        <f>C1565*H1569</f>
        <v>2428</v>
      </c>
      <c r="G1569" s="37">
        <f>F1569/C1565</f>
        <v>5</v>
      </c>
      <c r="H1569" s="37">
        <v>5</v>
      </c>
    </row>
    <row r="1570" spans="1:8" ht="15.75" customHeight="1" x14ac:dyDescent="0.25">
      <c r="A1570" s="245">
        <f>A1565+1</f>
        <v>47</v>
      </c>
      <c r="B1570" s="245" t="s">
        <v>598</v>
      </c>
      <c r="C1570" s="249">
        <v>476</v>
      </c>
      <c r="D1570" s="245" t="s">
        <v>214</v>
      </c>
      <c r="E1570" s="38" t="s">
        <v>216</v>
      </c>
      <c r="F1570" s="37">
        <f>SUM(F1571:F1574)</f>
        <v>177548</v>
      </c>
      <c r="G1570" s="37">
        <f>SUM(G1571:G1574)</f>
        <v>373</v>
      </c>
      <c r="H1570" s="37">
        <f>SUM(H1571:H1574)</f>
        <v>373</v>
      </c>
    </row>
    <row r="1571" spans="1:8" ht="30.75" customHeight="1" x14ac:dyDescent="0.25">
      <c r="A1571" s="245">
        <v>297</v>
      </c>
      <c r="B1571" s="245"/>
      <c r="C1571" s="249"/>
      <c r="D1571" s="245"/>
      <c r="E1571" s="38" t="s">
        <v>520</v>
      </c>
      <c r="F1571" s="37">
        <f>C1570*H1571</f>
        <v>93296</v>
      </c>
      <c r="G1571" s="37">
        <f>F1571/C1570</f>
        <v>196</v>
      </c>
      <c r="H1571" s="37">
        <v>196</v>
      </c>
    </row>
    <row r="1572" spans="1:8" ht="31.5" x14ac:dyDescent="0.25">
      <c r="A1572" s="245">
        <v>298</v>
      </c>
      <c r="B1572" s="245"/>
      <c r="C1572" s="249"/>
      <c r="D1572" s="245"/>
      <c r="E1572" s="38" t="s">
        <v>176</v>
      </c>
      <c r="F1572" s="37">
        <f>C1570*H1572</f>
        <v>30464</v>
      </c>
      <c r="G1572" s="37">
        <f>F1572/C1570</f>
        <v>64</v>
      </c>
      <c r="H1572" s="37">
        <v>64</v>
      </c>
    </row>
    <row r="1573" spans="1:8" ht="30" customHeight="1" x14ac:dyDescent="0.25">
      <c r="A1573" s="245">
        <v>301</v>
      </c>
      <c r="B1573" s="245"/>
      <c r="C1573" s="249"/>
      <c r="D1573" s="245"/>
      <c r="E1573" s="38" t="s">
        <v>521</v>
      </c>
      <c r="F1573" s="37">
        <f>C1570*H1573</f>
        <v>40460</v>
      </c>
      <c r="G1573" s="37">
        <f>F1573/C1570</f>
        <v>85</v>
      </c>
      <c r="H1573" s="37">
        <v>85</v>
      </c>
    </row>
    <row r="1574" spans="1:8" ht="31.5" x14ac:dyDescent="0.25">
      <c r="A1574" s="245">
        <v>302</v>
      </c>
      <c r="B1574" s="245"/>
      <c r="C1574" s="249"/>
      <c r="D1574" s="245"/>
      <c r="E1574" s="38" t="s">
        <v>176</v>
      </c>
      <c r="F1574" s="37">
        <f>C1570*H1574</f>
        <v>13328</v>
      </c>
      <c r="G1574" s="37">
        <f>F1574/C1570</f>
        <v>28</v>
      </c>
      <c r="H1574" s="37">
        <v>28</v>
      </c>
    </row>
    <row r="1575" spans="1:8" ht="15.75" customHeight="1" x14ac:dyDescent="0.25">
      <c r="A1575" s="245">
        <f>A1570+1</f>
        <v>48</v>
      </c>
      <c r="B1575" s="245" t="s">
        <v>599</v>
      </c>
      <c r="C1575" s="249">
        <v>432.5</v>
      </c>
      <c r="D1575" s="168"/>
      <c r="E1575" s="38" t="s">
        <v>216</v>
      </c>
      <c r="F1575" s="37">
        <f>SUM(F1576:F1579)</f>
        <v>19895</v>
      </c>
      <c r="G1575" s="37">
        <f>SUM(G1576:G1579)</f>
        <v>46</v>
      </c>
      <c r="H1575" s="37">
        <f>SUM(H1576:H1579)</f>
        <v>46</v>
      </c>
    </row>
    <row r="1576" spans="1:8" ht="15.75" customHeight="1" x14ac:dyDescent="0.25">
      <c r="A1576" s="245"/>
      <c r="B1576" s="245"/>
      <c r="C1576" s="249"/>
      <c r="D1576" s="245" t="s">
        <v>210</v>
      </c>
      <c r="E1576" s="38" t="s">
        <v>175</v>
      </c>
      <c r="F1576" s="37">
        <f>C1575*H1576</f>
        <v>7785</v>
      </c>
      <c r="G1576" s="37">
        <f>F1576/C1575</f>
        <v>18</v>
      </c>
      <c r="H1576" s="37">
        <v>18</v>
      </c>
    </row>
    <row r="1577" spans="1:8" ht="31.5" x14ac:dyDescent="0.25">
      <c r="A1577" s="245"/>
      <c r="B1577" s="245"/>
      <c r="C1577" s="249"/>
      <c r="D1577" s="245"/>
      <c r="E1577" s="38" t="s">
        <v>176</v>
      </c>
      <c r="F1577" s="37">
        <f>C1575*H1577</f>
        <v>2595</v>
      </c>
      <c r="G1577" s="37">
        <f>F1577/C1575</f>
        <v>6</v>
      </c>
      <c r="H1577" s="37">
        <v>6</v>
      </c>
    </row>
    <row r="1578" spans="1:8" ht="15.75" customHeight="1" x14ac:dyDescent="0.25">
      <c r="A1578" s="245">
        <f>A1575+1</f>
        <v>49</v>
      </c>
      <c r="B1578" s="245"/>
      <c r="C1578" s="249"/>
      <c r="D1578" s="245" t="s">
        <v>211</v>
      </c>
      <c r="E1578" s="38" t="s">
        <v>175</v>
      </c>
      <c r="F1578" s="37">
        <f>C1575*H1578</f>
        <v>7352.5</v>
      </c>
      <c r="G1578" s="37">
        <f>F1578/C1575</f>
        <v>17</v>
      </c>
      <c r="H1578" s="37">
        <v>17</v>
      </c>
    </row>
    <row r="1579" spans="1:8" ht="31.5" x14ac:dyDescent="0.25">
      <c r="A1579" s="245"/>
      <c r="B1579" s="245"/>
      <c r="C1579" s="249"/>
      <c r="D1579" s="245"/>
      <c r="E1579" s="38" t="s">
        <v>176</v>
      </c>
      <c r="F1579" s="37">
        <f>C1575*H1579</f>
        <v>2162.5</v>
      </c>
      <c r="G1579" s="37">
        <f>F1579/C1575</f>
        <v>5</v>
      </c>
      <c r="H1579" s="37">
        <v>5</v>
      </c>
    </row>
    <row r="1580" spans="1:8" ht="15.75" customHeight="1" x14ac:dyDescent="0.25">
      <c r="A1580" s="245">
        <f>A1575+1</f>
        <v>49</v>
      </c>
      <c r="B1580" s="245" t="s">
        <v>600</v>
      </c>
      <c r="C1580" s="249">
        <v>424.9</v>
      </c>
      <c r="D1580" s="168"/>
      <c r="E1580" s="38" t="s">
        <v>216</v>
      </c>
      <c r="F1580" s="37">
        <f>SUM(F1581:F1584)</f>
        <v>19545.400000000001</v>
      </c>
      <c r="G1580" s="37">
        <f>SUM(G1581:G1584)</f>
        <v>46</v>
      </c>
      <c r="H1580" s="37">
        <f>SUM(H1581:H1584)</f>
        <v>46</v>
      </c>
    </row>
    <row r="1581" spans="1:8" ht="15.75" customHeight="1" x14ac:dyDescent="0.25">
      <c r="A1581" s="245"/>
      <c r="B1581" s="245"/>
      <c r="C1581" s="249"/>
      <c r="D1581" s="245" t="s">
        <v>210</v>
      </c>
      <c r="E1581" s="38" t="s">
        <v>175</v>
      </c>
      <c r="F1581" s="37">
        <f>C1580*H1581</f>
        <v>7648.2</v>
      </c>
      <c r="G1581" s="37">
        <f>F1581/C1580</f>
        <v>18</v>
      </c>
      <c r="H1581" s="37">
        <v>18</v>
      </c>
    </row>
    <row r="1582" spans="1:8" ht="31.5" x14ac:dyDescent="0.25">
      <c r="A1582" s="245"/>
      <c r="B1582" s="245"/>
      <c r="C1582" s="249"/>
      <c r="D1582" s="245"/>
      <c r="E1582" s="38" t="s">
        <v>176</v>
      </c>
      <c r="F1582" s="37">
        <f>C1580*H1582</f>
        <v>2549.4</v>
      </c>
      <c r="G1582" s="37">
        <f>F1582/C1580</f>
        <v>6</v>
      </c>
      <c r="H1582" s="37">
        <v>6</v>
      </c>
    </row>
    <row r="1583" spans="1:8" ht="15.75" customHeight="1" x14ac:dyDescent="0.25">
      <c r="A1583" s="245">
        <f>A1580+1</f>
        <v>50</v>
      </c>
      <c r="B1583" s="245"/>
      <c r="C1583" s="249"/>
      <c r="D1583" s="245" t="s">
        <v>211</v>
      </c>
      <c r="E1583" s="38" t="s">
        <v>175</v>
      </c>
      <c r="F1583" s="37">
        <f>C1580*H1583</f>
        <v>7223.3</v>
      </c>
      <c r="G1583" s="37">
        <f>F1583/C1580</f>
        <v>17</v>
      </c>
      <c r="H1583" s="37">
        <v>17</v>
      </c>
    </row>
    <row r="1584" spans="1:8" ht="31.5" x14ac:dyDescent="0.25">
      <c r="A1584" s="245"/>
      <c r="B1584" s="245"/>
      <c r="C1584" s="249"/>
      <c r="D1584" s="245"/>
      <c r="E1584" s="38" t="s">
        <v>176</v>
      </c>
      <c r="F1584" s="37">
        <f>C1580*H1584</f>
        <v>2124.5</v>
      </c>
      <c r="G1584" s="37">
        <f>F1584/C1580</f>
        <v>5</v>
      </c>
      <c r="H1584" s="37">
        <v>5</v>
      </c>
    </row>
    <row r="1585" spans="1:8" ht="15.75" customHeight="1" x14ac:dyDescent="0.25">
      <c r="A1585" s="245">
        <f>A1580+1</f>
        <v>50</v>
      </c>
      <c r="B1585" s="245" t="s">
        <v>601</v>
      </c>
      <c r="C1585" s="249">
        <v>315.08999999999997</v>
      </c>
      <c r="D1585" s="168"/>
      <c r="E1585" s="38" t="s">
        <v>216</v>
      </c>
      <c r="F1585" s="37">
        <f>SUM(F1586:F1589)</f>
        <v>14494.14</v>
      </c>
      <c r="G1585" s="37">
        <f>SUM(G1586:G1589)</f>
        <v>46</v>
      </c>
      <c r="H1585" s="37">
        <f>SUM(H1586:H1589)</f>
        <v>46</v>
      </c>
    </row>
    <row r="1586" spans="1:8" ht="15.75" customHeight="1" x14ac:dyDescent="0.25">
      <c r="A1586" s="245"/>
      <c r="B1586" s="245"/>
      <c r="C1586" s="249"/>
      <c r="D1586" s="245" t="s">
        <v>210</v>
      </c>
      <c r="E1586" s="38" t="s">
        <v>175</v>
      </c>
      <c r="F1586" s="37">
        <f>C1585*H1586</f>
        <v>5671.62</v>
      </c>
      <c r="G1586" s="37">
        <f>F1586/C1585</f>
        <v>18</v>
      </c>
      <c r="H1586" s="37">
        <v>18</v>
      </c>
    </row>
    <row r="1587" spans="1:8" ht="31.5" x14ac:dyDescent="0.25">
      <c r="A1587" s="245"/>
      <c r="B1587" s="245"/>
      <c r="C1587" s="249"/>
      <c r="D1587" s="245"/>
      <c r="E1587" s="38" t="s">
        <v>176</v>
      </c>
      <c r="F1587" s="37">
        <f>C1585*H1587</f>
        <v>1890.54</v>
      </c>
      <c r="G1587" s="37">
        <f>F1587/C1585</f>
        <v>6</v>
      </c>
      <c r="H1587" s="37">
        <v>6</v>
      </c>
    </row>
    <row r="1588" spans="1:8" ht="15.75" customHeight="1" x14ac:dyDescent="0.25">
      <c r="A1588" s="245">
        <f>A1585+1</f>
        <v>51</v>
      </c>
      <c r="B1588" s="245"/>
      <c r="C1588" s="249"/>
      <c r="D1588" s="245" t="s">
        <v>211</v>
      </c>
      <c r="E1588" s="38" t="s">
        <v>175</v>
      </c>
      <c r="F1588" s="37">
        <f>C1585*H1588</f>
        <v>5356.53</v>
      </c>
      <c r="G1588" s="37">
        <f>F1588/C1585</f>
        <v>17</v>
      </c>
      <c r="H1588" s="37">
        <v>17</v>
      </c>
    </row>
    <row r="1589" spans="1:8" ht="31.5" x14ac:dyDescent="0.25">
      <c r="A1589" s="245"/>
      <c r="B1589" s="245"/>
      <c r="C1589" s="249"/>
      <c r="D1589" s="245"/>
      <c r="E1589" s="38" t="s">
        <v>176</v>
      </c>
      <c r="F1589" s="37">
        <f>C1585*H1589</f>
        <v>1575.45</v>
      </c>
      <c r="G1589" s="37">
        <f>F1589/C1585</f>
        <v>5</v>
      </c>
      <c r="H1589" s="37">
        <v>5</v>
      </c>
    </row>
    <row r="1590" spans="1:8" ht="15.75" customHeight="1" x14ac:dyDescent="0.25">
      <c r="A1590" s="245">
        <f>A1585+1</f>
        <v>51</v>
      </c>
      <c r="B1590" s="245" t="s">
        <v>595</v>
      </c>
      <c r="C1590" s="249">
        <v>536.63</v>
      </c>
      <c r="D1590" s="245" t="s">
        <v>213</v>
      </c>
      <c r="E1590" s="38" t="s">
        <v>216</v>
      </c>
      <c r="F1590" s="37">
        <f>F1591+F1592</f>
        <v>12879.12</v>
      </c>
      <c r="G1590" s="37">
        <f>G1591+G1592</f>
        <v>24</v>
      </c>
      <c r="H1590" s="37">
        <f>H1591+H1592</f>
        <v>24</v>
      </c>
    </row>
    <row r="1591" spans="1:8" ht="15.75" x14ac:dyDescent="0.25">
      <c r="A1591" s="245">
        <v>65</v>
      </c>
      <c r="B1591" s="245"/>
      <c r="C1591" s="249"/>
      <c r="D1591" s="245"/>
      <c r="E1591" s="38" t="s">
        <v>175</v>
      </c>
      <c r="F1591" s="37">
        <f>C1590*H1591</f>
        <v>9659.34</v>
      </c>
      <c r="G1591" s="37">
        <f>F1591/C1590</f>
        <v>18</v>
      </c>
      <c r="H1591" s="37">
        <v>18</v>
      </c>
    </row>
    <row r="1592" spans="1:8" ht="31.5" x14ac:dyDescent="0.25">
      <c r="A1592" s="245">
        <v>66</v>
      </c>
      <c r="B1592" s="245"/>
      <c r="C1592" s="249"/>
      <c r="D1592" s="245"/>
      <c r="E1592" s="38" t="s">
        <v>176</v>
      </c>
      <c r="F1592" s="37">
        <f>C1590*H1592</f>
        <v>3219.78</v>
      </c>
      <c r="G1592" s="37">
        <f>F1592/C1590</f>
        <v>6</v>
      </c>
      <c r="H1592" s="37">
        <v>6</v>
      </c>
    </row>
    <row r="1593" spans="1:8" ht="15.75" x14ac:dyDescent="0.25">
      <c r="A1593" s="189" t="s">
        <v>29</v>
      </c>
      <c r="B1593" s="45"/>
      <c r="C1593" s="37">
        <f>C1594+C1597+C1600+C1603+C1606+C1609+C1622+C1629+C1636+C1639+C1642</f>
        <v>34160.79</v>
      </c>
      <c r="D1593" s="186"/>
      <c r="E1593" s="38"/>
      <c r="F1593" s="37">
        <f>F1594+F1597+F1600+F1603+F1606+F1609+F1622+F1629+F1636+F1639+F1642</f>
        <v>48612133.549999997</v>
      </c>
      <c r="G1593" s="37"/>
      <c r="H1593" s="37"/>
    </row>
    <row r="1594" spans="1:8" ht="15.75" x14ac:dyDescent="0.25">
      <c r="A1594" s="245">
        <v>1</v>
      </c>
      <c r="B1594" s="245" t="s">
        <v>490</v>
      </c>
      <c r="C1594" s="249">
        <v>714.7</v>
      </c>
      <c r="D1594" s="245" t="s">
        <v>206</v>
      </c>
      <c r="E1594" s="38" t="s">
        <v>216</v>
      </c>
      <c r="F1594" s="37">
        <f>F1595+F1596</f>
        <v>5388123.2999999998</v>
      </c>
      <c r="G1594" s="37">
        <f>G1595+G1596</f>
        <v>7539</v>
      </c>
      <c r="H1594" s="37">
        <f>H1595+H1596</f>
        <v>7539</v>
      </c>
    </row>
    <row r="1595" spans="1:8" ht="15.75" x14ac:dyDescent="0.25">
      <c r="A1595" s="245"/>
      <c r="B1595" s="245"/>
      <c r="C1595" s="249"/>
      <c r="D1595" s="245"/>
      <c r="E1595" s="38" t="s">
        <v>177</v>
      </c>
      <c r="F1595" s="37">
        <f>H1595*C1594</f>
        <v>5275200.7</v>
      </c>
      <c r="G1595" s="37">
        <f>F1595/C1594</f>
        <v>7381</v>
      </c>
      <c r="H1595" s="37">
        <v>7381</v>
      </c>
    </row>
    <row r="1596" spans="1:8" ht="15.75" x14ac:dyDescent="0.25">
      <c r="A1596" s="245"/>
      <c r="B1596" s="245"/>
      <c r="C1596" s="249"/>
      <c r="D1596" s="245"/>
      <c r="E1596" s="38" t="s">
        <v>207</v>
      </c>
      <c r="F1596" s="37">
        <f>H1596*C1594</f>
        <v>112922.6</v>
      </c>
      <c r="G1596" s="37">
        <f>F1596/C1594</f>
        <v>158</v>
      </c>
      <c r="H1596" s="37">
        <v>158</v>
      </c>
    </row>
    <row r="1597" spans="1:8" ht="15.75" x14ac:dyDescent="0.25">
      <c r="A1597" s="245">
        <f>A1594+1</f>
        <v>2</v>
      </c>
      <c r="B1597" s="245" t="s">
        <v>491</v>
      </c>
      <c r="C1597" s="249">
        <v>712.5</v>
      </c>
      <c r="D1597" s="245" t="s">
        <v>206</v>
      </c>
      <c r="E1597" s="38" t="s">
        <v>216</v>
      </c>
      <c r="F1597" s="37">
        <f>SUM(F1598:F1599)</f>
        <v>5371537.5</v>
      </c>
      <c r="G1597" s="37">
        <f>SUM(G1598:G1599)</f>
        <v>7539</v>
      </c>
      <c r="H1597" s="37">
        <f>SUM(H1598:H1599)</f>
        <v>7539</v>
      </c>
    </row>
    <row r="1598" spans="1:8" ht="15.75" x14ac:dyDescent="0.25">
      <c r="A1598" s="245">
        <v>275</v>
      </c>
      <c r="B1598" s="245"/>
      <c r="C1598" s="249"/>
      <c r="D1598" s="245"/>
      <c r="E1598" s="38" t="s">
        <v>177</v>
      </c>
      <c r="F1598" s="37">
        <f>H1598*C1597</f>
        <v>5258962.5</v>
      </c>
      <c r="G1598" s="37">
        <f>F1598/C1597</f>
        <v>7381</v>
      </c>
      <c r="H1598" s="37">
        <v>7381</v>
      </c>
    </row>
    <row r="1599" spans="1:8" ht="15.75" x14ac:dyDescent="0.25">
      <c r="A1599" s="245">
        <v>276</v>
      </c>
      <c r="B1599" s="245"/>
      <c r="C1599" s="249"/>
      <c r="D1599" s="245"/>
      <c r="E1599" s="38" t="s">
        <v>207</v>
      </c>
      <c r="F1599" s="37">
        <f>H1599*C1597</f>
        <v>112575</v>
      </c>
      <c r="G1599" s="37">
        <f>F1599/C1597</f>
        <v>158</v>
      </c>
      <c r="H1599" s="37">
        <v>158</v>
      </c>
    </row>
    <row r="1600" spans="1:8" ht="15.75" x14ac:dyDescent="0.25">
      <c r="A1600" s="245">
        <f>A1597+1</f>
        <v>3</v>
      </c>
      <c r="B1600" s="245" t="s">
        <v>621</v>
      </c>
      <c r="C1600" s="249">
        <v>7561.6</v>
      </c>
      <c r="D1600" s="245" t="s">
        <v>206</v>
      </c>
      <c r="E1600" s="38" t="s">
        <v>216</v>
      </c>
      <c r="F1600" s="37">
        <f>F1601+F1602</f>
        <v>1323280</v>
      </c>
      <c r="G1600" s="37">
        <f>G1601+G1602</f>
        <v>175</v>
      </c>
      <c r="H1600" s="37">
        <f>H1601+H1602</f>
        <v>175</v>
      </c>
    </row>
    <row r="1601" spans="1:8" ht="15.75" x14ac:dyDescent="0.25">
      <c r="A1601" s="245">
        <v>65</v>
      </c>
      <c r="B1601" s="245"/>
      <c r="C1601" s="249"/>
      <c r="D1601" s="245"/>
      <c r="E1601" s="38" t="s">
        <v>175</v>
      </c>
      <c r="F1601" s="37">
        <f>C1600*H1601</f>
        <v>1164486.3999999999</v>
      </c>
      <c r="G1601" s="37">
        <f>F1601/C1600</f>
        <v>154</v>
      </c>
      <c r="H1601" s="37">
        <v>154</v>
      </c>
    </row>
    <row r="1602" spans="1:8" ht="31.5" x14ac:dyDescent="0.25">
      <c r="A1602" s="245">
        <v>66</v>
      </c>
      <c r="B1602" s="245"/>
      <c r="C1602" s="249"/>
      <c r="D1602" s="245"/>
      <c r="E1602" s="38" t="s">
        <v>176</v>
      </c>
      <c r="F1602" s="37">
        <f>C1600*H1602</f>
        <v>158793.60000000001</v>
      </c>
      <c r="G1602" s="37">
        <f>F1602/C1600</f>
        <v>21</v>
      </c>
      <c r="H1602" s="37">
        <v>21</v>
      </c>
    </row>
    <row r="1603" spans="1:8" ht="15.75" x14ac:dyDescent="0.25">
      <c r="A1603" s="245">
        <f>A1600+1</f>
        <v>4</v>
      </c>
      <c r="B1603" s="245" t="s">
        <v>622</v>
      </c>
      <c r="C1603" s="249">
        <v>8069.69</v>
      </c>
      <c r="D1603" s="245" t="s">
        <v>206</v>
      </c>
      <c r="E1603" s="38" t="s">
        <v>216</v>
      </c>
      <c r="F1603" s="37">
        <f>F1604+F1605</f>
        <v>1412195.75</v>
      </c>
      <c r="G1603" s="37">
        <f>G1604+G1605</f>
        <v>175</v>
      </c>
      <c r="H1603" s="37">
        <f>H1604+H1605</f>
        <v>175</v>
      </c>
    </row>
    <row r="1604" spans="1:8" ht="15.75" x14ac:dyDescent="0.25">
      <c r="A1604" s="245">
        <v>65</v>
      </c>
      <c r="B1604" s="245"/>
      <c r="C1604" s="249"/>
      <c r="D1604" s="245"/>
      <c r="E1604" s="38" t="s">
        <v>175</v>
      </c>
      <c r="F1604" s="37">
        <f>C1603*H1604</f>
        <v>1242732.26</v>
      </c>
      <c r="G1604" s="37">
        <f>F1604/C1603</f>
        <v>154</v>
      </c>
      <c r="H1604" s="37">
        <v>154</v>
      </c>
    </row>
    <row r="1605" spans="1:8" ht="31.5" x14ac:dyDescent="0.25">
      <c r="A1605" s="245">
        <v>66</v>
      </c>
      <c r="B1605" s="245"/>
      <c r="C1605" s="249"/>
      <c r="D1605" s="245"/>
      <c r="E1605" s="38" t="s">
        <v>176</v>
      </c>
      <c r="F1605" s="37">
        <f>C1603*H1605</f>
        <v>169463.49</v>
      </c>
      <c r="G1605" s="37">
        <f>F1605/C1603</f>
        <v>21</v>
      </c>
      <c r="H1605" s="37">
        <v>21</v>
      </c>
    </row>
    <row r="1606" spans="1:8" ht="15.75" x14ac:dyDescent="0.25">
      <c r="A1606" s="245">
        <f>A1603+1</f>
        <v>5</v>
      </c>
      <c r="B1606" s="245" t="s">
        <v>492</v>
      </c>
      <c r="C1606" s="249">
        <v>2678.3</v>
      </c>
      <c r="D1606" s="245" t="s">
        <v>206</v>
      </c>
      <c r="E1606" s="38" t="s">
        <v>216</v>
      </c>
      <c r="F1606" s="37">
        <f>F1607+F1608</f>
        <v>8214346.0999999996</v>
      </c>
      <c r="G1606" s="37">
        <f>G1607+G1608</f>
        <v>3067</v>
      </c>
      <c r="H1606" s="37">
        <f>H1607+H1608</f>
        <v>3067</v>
      </c>
    </row>
    <row r="1607" spans="1:8" ht="15.75" x14ac:dyDescent="0.25">
      <c r="A1607" s="245"/>
      <c r="B1607" s="245"/>
      <c r="C1607" s="249"/>
      <c r="D1607" s="245"/>
      <c r="E1607" s="38" t="s">
        <v>177</v>
      </c>
      <c r="F1607" s="37">
        <f>H1607*C1606</f>
        <v>8042934.9000000004</v>
      </c>
      <c r="G1607" s="37">
        <f>F1607/C1606</f>
        <v>3003</v>
      </c>
      <c r="H1607" s="37">
        <v>3003</v>
      </c>
    </row>
    <row r="1608" spans="1:8" ht="15.75" x14ac:dyDescent="0.25">
      <c r="A1608" s="245"/>
      <c r="B1608" s="245"/>
      <c r="C1608" s="249"/>
      <c r="D1608" s="245"/>
      <c r="E1608" s="38" t="s">
        <v>207</v>
      </c>
      <c r="F1608" s="37">
        <f>H1608*C1606</f>
        <v>171411.20000000001</v>
      </c>
      <c r="G1608" s="37">
        <f>F1608/C1606</f>
        <v>64</v>
      </c>
      <c r="H1608" s="37">
        <v>64</v>
      </c>
    </row>
    <row r="1609" spans="1:8" ht="15.75" x14ac:dyDescent="0.25">
      <c r="A1609" s="245">
        <f>A1606+1</f>
        <v>6</v>
      </c>
      <c r="B1609" s="245" t="s">
        <v>623</v>
      </c>
      <c r="C1609" s="249">
        <v>8014.4</v>
      </c>
      <c r="D1609" s="186"/>
      <c r="E1609" s="38" t="s">
        <v>216</v>
      </c>
      <c r="F1609" s="37">
        <f>SUM(F1610:F1621)</f>
        <v>7012104</v>
      </c>
      <c r="G1609" s="37">
        <f>SUM(G1610:G1621)</f>
        <v>874.94</v>
      </c>
      <c r="H1609" s="37">
        <f>SUM(H1610:H1621)</f>
        <v>874.94</v>
      </c>
    </row>
    <row r="1610" spans="1:8" ht="31.5" x14ac:dyDescent="0.25">
      <c r="A1610" s="245"/>
      <c r="B1610" s="245"/>
      <c r="C1610" s="249"/>
      <c r="D1610" s="245" t="s">
        <v>316</v>
      </c>
      <c r="E1610" s="38" t="s">
        <v>176</v>
      </c>
      <c r="F1610" s="37">
        <v>2500</v>
      </c>
      <c r="G1610" s="37">
        <f>F1610/C1609</f>
        <v>0.31</v>
      </c>
      <c r="H1610" s="37">
        <f>2500/C1609</f>
        <v>0.31</v>
      </c>
    </row>
    <row r="1611" spans="1:8" ht="15.75" x14ac:dyDescent="0.25">
      <c r="A1611" s="245">
        <v>756</v>
      </c>
      <c r="B1611" s="245"/>
      <c r="C1611" s="249"/>
      <c r="D1611" s="245"/>
      <c r="E1611" s="38" t="s">
        <v>178</v>
      </c>
      <c r="F1611" s="37">
        <v>1713850</v>
      </c>
      <c r="G1611" s="37">
        <f>F1611/C1609-0.01</f>
        <v>213.84</v>
      </c>
      <c r="H1611" s="37">
        <f>1713850/C1609-0.01</f>
        <v>213.84</v>
      </c>
    </row>
    <row r="1612" spans="1:8" ht="15.75" x14ac:dyDescent="0.25">
      <c r="A1612" s="245">
        <v>757</v>
      </c>
      <c r="B1612" s="245"/>
      <c r="C1612" s="249"/>
      <c r="D1612" s="245"/>
      <c r="E1612" s="38" t="s">
        <v>207</v>
      </c>
      <c r="F1612" s="37">
        <v>36676</v>
      </c>
      <c r="G1612" s="37">
        <f>F1612/C1609</f>
        <v>4.58</v>
      </c>
      <c r="H1612" s="37">
        <f>36676/C1609</f>
        <v>4.58</v>
      </c>
    </row>
    <row r="1613" spans="1:8" ht="31.5" x14ac:dyDescent="0.25">
      <c r="A1613" s="245"/>
      <c r="B1613" s="245"/>
      <c r="C1613" s="249"/>
      <c r="D1613" s="245" t="s">
        <v>319</v>
      </c>
      <c r="E1613" s="38" t="s">
        <v>176</v>
      </c>
      <c r="F1613" s="37">
        <v>2500</v>
      </c>
      <c r="G1613" s="37">
        <f>F1613/C1609</f>
        <v>0.31</v>
      </c>
      <c r="H1613" s="37">
        <f>2500/C1609</f>
        <v>0.31</v>
      </c>
    </row>
    <row r="1614" spans="1:8" ht="15.75" x14ac:dyDescent="0.25">
      <c r="A1614" s="245"/>
      <c r="B1614" s="245"/>
      <c r="C1614" s="249"/>
      <c r="D1614" s="245"/>
      <c r="E1614" s="38" t="s">
        <v>178</v>
      </c>
      <c r="F1614" s="37">
        <v>1713850</v>
      </c>
      <c r="G1614" s="37">
        <f>F1614/C1609-0.01</f>
        <v>213.84</v>
      </c>
      <c r="H1614" s="37">
        <f>1713850/C1609-0.01</f>
        <v>213.84</v>
      </c>
    </row>
    <row r="1615" spans="1:8" ht="15.75" x14ac:dyDescent="0.25">
      <c r="A1615" s="245"/>
      <c r="B1615" s="245"/>
      <c r="C1615" s="249"/>
      <c r="D1615" s="245"/>
      <c r="E1615" s="38" t="s">
        <v>207</v>
      </c>
      <c r="F1615" s="37">
        <v>36676</v>
      </c>
      <c r="G1615" s="37">
        <f>F1615/C1609</f>
        <v>4.58</v>
      </c>
      <c r="H1615" s="37">
        <f>36676/C1609</f>
        <v>4.58</v>
      </c>
    </row>
    <row r="1616" spans="1:8" ht="31.5" x14ac:dyDescent="0.25">
      <c r="A1616" s="245"/>
      <c r="B1616" s="245"/>
      <c r="C1616" s="249"/>
      <c r="D1616" s="245" t="s">
        <v>320</v>
      </c>
      <c r="E1616" s="38" t="s">
        <v>176</v>
      </c>
      <c r="F1616" s="37">
        <v>2500</v>
      </c>
      <c r="G1616" s="37">
        <f>F1616/C1609</f>
        <v>0.31</v>
      </c>
      <c r="H1616" s="37">
        <f>2500/C1609</f>
        <v>0.31</v>
      </c>
    </row>
    <row r="1617" spans="1:8" ht="15.75" x14ac:dyDescent="0.25">
      <c r="A1617" s="245"/>
      <c r="B1617" s="245"/>
      <c r="C1617" s="249"/>
      <c r="D1617" s="245"/>
      <c r="E1617" s="38" t="s">
        <v>178</v>
      </c>
      <c r="F1617" s="37">
        <v>1713850</v>
      </c>
      <c r="G1617" s="37">
        <f>F1617/C1609-0</f>
        <v>213.85</v>
      </c>
      <c r="H1617" s="37">
        <f>1713850/C1609</f>
        <v>213.85</v>
      </c>
    </row>
    <row r="1618" spans="1:8" ht="15.75" x14ac:dyDescent="0.25">
      <c r="A1618" s="245"/>
      <c r="B1618" s="245"/>
      <c r="C1618" s="249"/>
      <c r="D1618" s="245"/>
      <c r="E1618" s="38" t="s">
        <v>207</v>
      </c>
      <c r="F1618" s="37">
        <v>36676</v>
      </c>
      <c r="G1618" s="37">
        <f>F1618/C1609</f>
        <v>4.58</v>
      </c>
      <c r="H1618" s="37">
        <f>36676/C1609</f>
        <v>4.58</v>
      </c>
    </row>
    <row r="1619" spans="1:8" ht="31.5" x14ac:dyDescent="0.25">
      <c r="A1619" s="245"/>
      <c r="B1619" s="245"/>
      <c r="C1619" s="249"/>
      <c r="D1619" s="245" t="s">
        <v>321</v>
      </c>
      <c r="E1619" s="38" t="s">
        <v>176</v>
      </c>
      <c r="F1619" s="37">
        <v>2500</v>
      </c>
      <c r="G1619" s="37">
        <f>F1619/C1609</f>
        <v>0.31</v>
      </c>
      <c r="H1619" s="37">
        <f>2500/C1609</f>
        <v>0.31</v>
      </c>
    </row>
    <row r="1620" spans="1:8" ht="15.75" x14ac:dyDescent="0.25">
      <c r="A1620" s="245"/>
      <c r="B1620" s="245"/>
      <c r="C1620" s="249"/>
      <c r="D1620" s="245"/>
      <c r="E1620" s="38" t="s">
        <v>178</v>
      </c>
      <c r="F1620" s="37">
        <v>1713850</v>
      </c>
      <c r="G1620" s="37">
        <f>F1620/C1609</f>
        <v>213.85</v>
      </c>
      <c r="H1620" s="37">
        <f>1713850/C1609</f>
        <v>213.85</v>
      </c>
    </row>
    <row r="1621" spans="1:8" ht="15.75" x14ac:dyDescent="0.25">
      <c r="A1621" s="245"/>
      <c r="B1621" s="245"/>
      <c r="C1621" s="249"/>
      <c r="D1621" s="245"/>
      <c r="E1621" s="38" t="s">
        <v>207</v>
      </c>
      <c r="F1621" s="37">
        <v>36676</v>
      </c>
      <c r="G1621" s="37">
        <f>F1621/C1609</f>
        <v>4.58</v>
      </c>
      <c r="H1621" s="37">
        <f>36676/C1609</f>
        <v>4.58</v>
      </c>
    </row>
    <row r="1622" spans="1:8" ht="15.75" x14ac:dyDescent="0.25">
      <c r="A1622" s="245">
        <f>A1609+1</f>
        <v>7</v>
      </c>
      <c r="B1622" s="245" t="s">
        <v>624</v>
      </c>
      <c r="C1622" s="249">
        <v>3743</v>
      </c>
      <c r="D1622" s="186"/>
      <c r="E1622" s="38" t="s">
        <v>216</v>
      </c>
      <c r="F1622" s="37">
        <f>SUM(F1623:F1628)</f>
        <v>3506052</v>
      </c>
      <c r="G1622" s="37">
        <f>SUM(G1623:G1628)</f>
        <v>936.7</v>
      </c>
      <c r="H1622" s="37">
        <f>SUM(H1623:H1628)</f>
        <v>936.7</v>
      </c>
    </row>
    <row r="1623" spans="1:8" ht="31.5" x14ac:dyDescent="0.25">
      <c r="A1623" s="245"/>
      <c r="B1623" s="245"/>
      <c r="C1623" s="249"/>
      <c r="D1623" s="245" t="s">
        <v>316</v>
      </c>
      <c r="E1623" s="38" t="s">
        <v>176</v>
      </c>
      <c r="F1623" s="37">
        <v>2500</v>
      </c>
      <c r="G1623" s="37">
        <f>F1623/C1622</f>
        <v>0.67</v>
      </c>
      <c r="H1623" s="37">
        <f>2500/C1622</f>
        <v>0.67</v>
      </c>
    </row>
    <row r="1624" spans="1:8" ht="15.75" x14ac:dyDescent="0.25">
      <c r="A1624" s="245">
        <v>756</v>
      </c>
      <c r="B1624" s="245"/>
      <c r="C1624" s="249"/>
      <c r="D1624" s="245"/>
      <c r="E1624" s="38" t="s">
        <v>178</v>
      </c>
      <c r="F1624" s="37">
        <v>1713850</v>
      </c>
      <c r="G1624" s="37">
        <f>F1624/C1622</f>
        <v>457.88</v>
      </c>
      <c r="H1624" s="37">
        <f>1713850/C1622</f>
        <v>457.88</v>
      </c>
    </row>
    <row r="1625" spans="1:8" ht="15.75" x14ac:dyDescent="0.25">
      <c r="A1625" s="245">
        <v>757</v>
      </c>
      <c r="B1625" s="245"/>
      <c r="C1625" s="249"/>
      <c r="D1625" s="245"/>
      <c r="E1625" s="38" t="s">
        <v>207</v>
      </c>
      <c r="F1625" s="37">
        <v>36676</v>
      </c>
      <c r="G1625" s="37">
        <f>F1625/C1622</f>
        <v>9.8000000000000007</v>
      </c>
      <c r="H1625" s="37">
        <f>36676/C1622</f>
        <v>9.8000000000000007</v>
      </c>
    </row>
    <row r="1626" spans="1:8" ht="31.5" x14ac:dyDescent="0.25">
      <c r="A1626" s="245"/>
      <c r="B1626" s="245"/>
      <c r="C1626" s="249"/>
      <c r="D1626" s="245" t="s">
        <v>319</v>
      </c>
      <c r="E1626" s="38" t="s">
        <v>176</v>
      </c>
      <c r="F1626" s="37">
        <v>2500</v>
      </c>
      <c r="G1626" s="37">
        <f>F1626/C1622</f>
        <v>0.67</v>
      </c>
      <c r="H1626" s="37">
        <f>2500/C1622</f>
        <v>0.67</v>
      </c>
    </row>
    <row r="1627" spans="1:8" ht="15.75" x14ac:dyDescent="0.25">
      <c r="A1627" s="245"/>
      <c r="B1627" s="245"/>
      <c r="C1627" s="249"/>
      <c r="D1627" s="245"/>
      <c r="E1627" s="38" t="s">
        <v>178</v>
      </c>
      <c r="F1627" s="37">
        <v>1713850</v>
      </c>
      <c r="G1627" s="37">
        <f>F1627/C1622</f>
        <v>457.88</v>
      </c>
      <c r="H1627" s="37">
        <f>1713850/C1622</f>
        <v>457.88</v>
      </c>
    </row>
    <row r="1628" spans="1:8" ht="15.75" x14ac:dyDescent="0.25">
      <c r="A1628" s="245"/>
      <c r="B1628" s="245"/>
      <c r="C1628" s="249"/>
      <c r="D1628" s="245"/>
      <c r="E1628" s="38" t="s">
        <v>207</v>
      </c>
      <c r="F1628" s="37">
        <v>36676</v>
      </c>
      <c r="G1628" s="37">
        <f>F1628/C1622</f>
        <v>9.8000000000000007</v>
      </c>
      <c r="H1628" s="37">
        <f>36676/C1622</f>
        <v>9.8000000000000007</v>
      </c>
    </row>
    <row r="1629" spans="1:8" ht="15.75" customHeight="1" x14ac:dyDescent="0.25">
      <c r="A1629" s="245">
        <f>A1622+1</f>
        <v>8</v>
      </c>
      <c r="B1629" s="254" t="s">
        <v>503</v>
      </c>
      <c r="C1629" s="253">
        <v>740.1</v>
      </c>
      <c r="D1629" s="168"/>
      <c r="E1629" s="38" t="s">
        <v>216</v>
      </c>
      <c r="F1629" s="37">
        <f>SUM(F1630:F1635)</f>
        <v>1860611.4</v>
      </c>
      <c r="G1629" s="37">
        <f>SUM(G1630:G1635)</f>
        <v>2514</v>
      </c>
      <c r="H1629" s="37">
        <f>SUM(H1630:H1635)</f>
        <v>2514</v>
      </c>
    </row>
    <row r="1630" spans="1:8" ht="15.75" x14ac:dyDescent="0.25">
      <c r="A1630" s="245"/>
      <c r="B1630" s="254"/>
      <c r="C1630" s="253"/>
      <c r="D1630" s="245" t="s">
        <v>212</v>
      </c>
      <c r="E1630" s="38" t="s">
        <v>177</v>
      </c>
      <c r="F1630" s="37">
        <f>H1630*C1629</f>
        <v>1069444.5</v>
      </c>
      <c r="G1630" s="37">
        <f>F1630/C1629</f>
        <v>1445</v>
      </c>
      <c r="H1630" s="37">
        <v>1445</v>
      </c>
    </row>
    <row r="1631" spans="1:8" ht="15.75" x14ac:dyDescent="0.25">
      <c r="A1631" s="245"/>
      <c r="B1631" s="254"/>
      <c r="C1631" s="253"/>
      <c r="D1631" s="245"/>
      <c r="E1631" s="38" t="s">
        <v>207</v>
      </c>
      <c r="F1631" s="37">
        <f>H1631*C1629</f>
        <v>22943.1</v>
      </c>
      <c r="G1631" s="37">
        <f>F1631/C1629</f>
        <v>31</v>
      </c>
      <c r="H1631" s="37">
        <v>31</v>
      </c>
    </row>
    <row r="1632" spans="1:8" ht="15.75" x14ac:dyDescent="0.25">
      <c r="A1632" s="245"/>
      <c r="B1632" s="254"/>
      <c r="C1632" s="253"/>
      <c r="D1632" s="245" t="s">
        <v>210</v>
      </c>
      <c r="E1632" s="38" t="s">
        <v>177</v>
      </c>
      <c r="F1632" s="37">
        <f>H1632*C1629</f>
        <v>392253</v>
      </c>
      <c r="G1632" s="37">
        <f>F1632/C1629</f>
        <v>530</v>
      </c>
      <c r="H1632" s="37">
        <v>530</v>
      </c>
    </row>
    <row r="1633" spans="1:8" ht="15.75" x14ac:dyDescent="0.25">
      <c r="A1633" s="245"/>
      <c r="B1633" s="254"/>
      <c r="C1633" s="253"/>
      <c r="D1633" s="245"/>
      <c r="E1633" s="38" t="s">
        <v>207</v>
      </c>
      <c r="F1633" s="37">
        <f>H1633*C1629</f>
        <v>8141.1</v>
      </c>
      <c r="G1633" s="37">
        <f>F1633/C1629</f>
        <v>11</v>
      </c>
      <c r="H1633" s="37">
        <v>11</v>
      </c>
    </row>
    <row r="1634" spans="1:8" ht="15.75" x14ac:dyDescent="0.25">
      <c r="A1634" s="245"/>
      <c r="B1634" s="254"/>
      <c r="C1634" s="253"/>
      <c r="D1634" s="245" t="s">
        <v>213</v>
      </c>
      <c r="E1634" s="38" t="s">
        <v>177</v>
      </c>
      <c r="F1634" s="37">
        <f>H1634*C1629</f>
        <v>360428.7</v>
      </c>
      <c r="G1634" s="37">
        <f>F1634/C1629</f>
        <v>487</v>
      </c>
      <c r="H1634" s="37">
        <v>487</v>
      </c>
    </row>
    <row r="1635" spans="1:8" ht="15.75" x14ac:dyDescent="0.25">
      <c r="A1635" s="245"/>
      <c r="B1635" s="254"/>
      <c r="C1635" s="253"/>
      <c r="D1635" s="245"/>
      <c r="E1635" s="38" t="s">
        <v>207</v>
      </c>
      <c r="F1635" s="37">
        <f>H1635*C1629</f>
        <v>7401</v>
      </c>
      <c r="G1635" s="37">
        <f>F1635/C1629</f>
        <v>10</v>
      </c>
      <c r="H1635" s="37">
        <v>10</v>
      </c>
    </row>
    <row r="1636" spans="1:8" ht="15.75" x14ac:dyDescent="0.25">
      <c r="A1636" s="245">
        <f>A1629+1</f>
        <v>9</v>
      </c>
      <c r="B1636" s="245" t="s">
        <v>497</v>
      </c>
      <c r="C1636" s="249">
        <v>665.8</v>
      </c>
      <c r="D1636" s="245" t="s">
        <v>206</v>
      </c>
      <c r="E1636" s="38" t="s">
        <v>216</v>
      </c>
      <c r="F1636" s="37">
        <f>F1637+F1638</f>
        <v>5019466.2</v>
      </c>
      <c r="G1636" s="37">
        <f>G1637+G1638</f>
        <v>7539</v>
      </c>
      <c r="H1636" s="37">
        <f>H1637+H1638</f>
        <v>7539</v>
      </c>
    </row>
    <row r="1637" spans="1:8" ht="15.75" x14ac:dyDescent="0.25">
      <c r="A1637" s="245"/>
      <c r="B1637" s="245"/>
      <c r="C1637" s="249"/>
      <c r="D1637" s="245"/>
      <c r="E1637" s="38" t="s">
        <v>177</v>
      </c>
      <c r="F1637" s="37">
        <f>H1637*C1636</f>
        <v>4914269.8</v>
      </c>
      <c r="G1637" s="37">
        <f>F1637/C1636</f>
        <v>7381</v>
      </c>
      <c r="H1637" s="37">
        <v>7381</v>
      </c>
    </row>
    <row r="1638" spans="1:8" ht="15.75" x14ac:dyDescent="0.25">
      <c r="A1638" s="245"/>
      <c r="B1638" s="245"/>
      <c r="C1638" s="249"/>
      <c r="D1638" s="245"/>
      <c r="E1638" s="38" t="s">
        <v>207</v>
      </c>
      <c r="F1638" s="37">
        <f>H1638*C1636</f>
        <v>105196.4</v>
      </c>
      <c r="G1638" s="37">
        <f>F1638/C1636</f>
        <v>158</v>
      </c>
      <c r="H1638" s="37">
        <v>158</v>
      </c>
    </row>
    <row r="1639" spans="1:8" ht="15.75" x14ac:dyDescent="0.25">
      <c r="A1639" s="245">
        <f>A1636+1</f>
        <v>10</v>
      </c>
      <c r="B1639" s="245" t="s">
        <v>498</v>
      </c>
      <c r="C1639" s="249">
        <v>681.6</v>
      </c>
      <c r="D1639" s="245" t="s">
        <v>206</v>
      </c>
      <c r="E1639" s="38" t="s">
        <v>216</v>
      </c>
      <c r="F1639" s="37">
        <f>F1640+F1641</f>
        <v>5138582.4000000004</v>
      </c>
      <c r="G1639" s="37">
        <f>G1640+G1641</f>
        <v>7539</v>
      </c>
      <c r="H1639" s="37">
        <f>H1640+H1641</f>
        <v>7539</v>
      </c>
    </row>
    <row r="1640" spans="1:8" ht="15.75" x14ac:dyDescent="0.25">
      <c r="A1640" s="245"/>
      <c r="B1640" s="245"/>
      <c r="C1640" s="249"/>
      <c r="D1640" s="245"/>
      <c r="E1640" s="38" t="s">
        <v>177</v>
      </c>
      <c r="F1640" s="37">
        <f>H1640*C1639</f>
        <v>5030889.5999999996</v>
      </c>
      <c r="G1640" s="37">
        <f>F1640/C1639</f>
        <v>7381</v>
      </c>
      <c r="H1640" s="37">
        <v>7381</v>
      </c>
    </row>
    <row r="1641" spans="1:8" ht="15.75" x14ac:dyDescent="0.25">
      <c r="A1641" s="245"/>
      <c r="B1641" s="245"/>
      <c r="C1641" s="249"/>
      <c r="D1641" s="245"/>
      <c r="E1641" s="38" t="s">
        <v>207</v>
      </c>
      <c r="F1641" s="37">
        <f>H1641*C1639</f>
        <v>107692.8</v>
      </c>
      <c r="G1641" s="37">
        <f>F1641/C1639</f>
        <v>158</v>
      </c>
      <c r="H1641" s="37">
        <v>158</v>
      </c>
    </row>
    <row r="1642" spans="1:8" ht="15.75" x14ac:dyDescent="0.25">
      <c r="A1642" s="245">
        <f>A1639+1</f>
        <v>11</v>
      </c>
      <c r="B1642" s="245" t="s">
        <v>499</v>
      </c>
      <c r="C1642" s="249">
        <v>579.1</v>
      </c>
      <c r="D1642" s="245" t="s">
        <v>206</v>
      </c>
      <c r="E1642" s="38" t="s">
        <v>216</v>
      </c>
      <c r="F1642" s="37">
        <f>F1643+F1644</f>
        <v>4365834.9000000004</v>
      </c>
      <c r="G1642" s="37">
        <f>G1643+G1644</f>
        <v>7539</v>
      </c>
      <c r="H1642" s="37">
        <f>H1643+H1644</f>
        <v>7539</v>
      </c>
    </row>
    <row r="1643" spans="1:8" ht="15.75" x14ac:dyDescent="0.25">
      <c r="A1643" s="245"/>
      <c r="B1643" s="245"/>
      <c r="C1643" s="249"/>
      <c r="D1643" s="245"/>
      <c r="E1643" s="38" t="s">
        <v>177</v>
      </c>
      <c r="F1643" s="37">
        <f>H1643*C1642</f>
        <v>4274337.0999999996</v>
      </c>
      <c r="G1643" s="37">
        <f>F1643/C1642</f>
        <v>7381</v>
      </c>
      <c r="H1643" s="37">
        <v>7381</v>
      </c>
    </row>
    <row r="1644" spans="1:8" ht="15.75" x14ac:dyDescent="0.25">
      <c r="A1644" s="245"/>
      <c r="B1644" s="245"/>
      <c r="C1644" s="249"/>
      <c r="D1644" s="245"/>
      <c r="E1644" s="38" t="s">
        <v>207</v>
      </c>
      <c r="F1644" s="37">
        <f>H1644*C1642</f>
        <v>91497.8</v>
      </c>
      <c r="G1644" s="37">
        <f>F1644/C1642</f>
        <v>158</v>
      </c>
      <c r="H1644" s="37">
        <v>158</v>
      </c>
    </row>
    <row r="1645" spans="1:8" ht="15.75" customHeight="1" x14ac:dyDescent="0.25">
      <c r="A1645" s="189" t="s">
        <v>22</v>
      </c>
      <c r="B1645" s="45"/>
      <c r="C1645" s="37">
        <f>C1646+C1656+C1663+C1666+C1673+C1676+C1679+C1682+C1692+C1695+C1698+C1705+C1712+C1715+C1718+C1721+C1724+C1727+C1730+C1733+C1736+C1741+C1744+C1749+C1752+C1755+C1758+C1761+C1764+C1767+C1770+C1773+C1784+C1787+C1790+C1794+C1807+C1810+C1813+C1832+C1848+C1876+C1892+C1902+C1905+C1908+C1911+C1914+C1917+C1920+C1923+C1926+C1929+C1932+C1945+C1949+C1956+C1959+C1962+C1969+C1982+C1986+C1989+C1996+C1999+C2012+C2022+C2025+C2028+C2038+C2041+C2044</f>
        <v>288828.25</v>
      </c>
      <c r="D1645" s="186"/>
      <c r="E1645" s="38"/>
      <c r="F1645" s="37">
        <f>F1646+F1656+F1663+F1666+F1673+F1676+F1679+F1682+F1692+F1695+F1698+F1705+F1712+F1715+F1718+F1721+F1724+F1727+F1730+F1733+F1736+F1741+F1744+F1749+F1752+F1755+F1758+F1761+F1764+F1767+F1770+F1773+F1784+F1787+F1790+F1794+F1807+F1810+F1813+F1832+F1848+F1876+F1892+F1902+F1905+F1908+F1911+F1914+F1917+F1920+F1923+F1926+F1929+F1932+F1945+F1949+F1956+F1959+F1962+F1969+F1982+F1986+F1989+F1996+F1999+F2012+F2022+F2025+F2028+F2038+F2041+F2044</f>
        <v>467374878.97000003</v>
      </c>
      <c r="G1645" s="37"/>
      <c r="H1645" s="37"/>
    </row>
    <row r="1646" spans="1:8" ht="15.75" x14ac:dyDescent="0.25">
      <c r="A1646" s="245">
        <v>1</v>
      </c>
      <c r="B1646" s="245" t="s">
        <v>719</v>
      </c>
      <c r="C1646" s="249">
        <v>6399.8</v>
      </c>
      <c r="D1646" s="186"/>
      <c r="E1646" s="38" t="s">
        <v>216</v>
      </c>
      <c r="F1646" s="37">
        <f>SUM(F1647:F1655)</f>
        <v>5243676</v>
      </c>
      <c r="G1646" s="37">
        <f>SUM(G1647:G1655)</f>
        <v>819.35</v>
      </c>
      <c r="H1646" s="37">
        <f>SUM(H1647:H1655)</f>
        <v>819.35</v>
      </c>
    </row>
    <row r="1647" spans="1:8" ht="31.5" customHeight="1" x14ac:dyDescent="0.25">
      <c r="A1647" s="245"/>
      <c r="B1647" s="245"/>
      <c r="C1647" s="249"/>
      <c r="D1647" s="245" t="s">
        <v>316</v>
      </c>
      <c r="E1647" s="38" t="s">
        <v>176</v>
      </c>
      <c r="F1647" s="37">
        <v>2500</v>
      </c>
      <c r="G1647" s="37">
        <f>F1647/C1646</f>
        <v>0.39</v>
      </c>
      <c r="H1647" s="37">
        <f>2500/C1646</f>
        <v>0.39</v>
      </c>
    </row>
    <row r="1648" spans="1:8" ht="15.75" customHeight="1" x14ac:dyDescent="0.25">
      <c r="A1648" s="245">
        <v>756</v>
      </c>
      <c r="B1648" s="245"/>
      <c r="C1648" s="249"/>
      <c r="D1648" s="245"/>
      <c r="E1648" s="38" t="s">
        <v>178</v>
      </c>
      <c r="F1648" s="37">
        <v>1708823</v>
      </c>
      <c r="G1648" s="37">
        <f>F1648/C1646+0.01</f>
        <v>267.02</v>
      </c>
      <c r="H1648" s="37">
        <f>1708823/C1646+0.01</f>
        <v>267.02</v>
      </c>
    </row>
    <row r="1649" spans="1:8" ht="15.75" customHeight="1" x14ac:dyDescent="0.25">
      <c r="A1649" s="245">
        <v>757</v>
      </c>
      <c r="B1649" s="245"/>
      <c r="C1649" s="249"/>
      <c r="D1649" s="245"/>
      <c r="E1649" s="38" t="s">
        <v>207</v>
      </c>
      <c r="F1649" s="37">
        <v>36569</v>
      </c>
      <c r="G1649" s="37">
        <f>F1649/C1646</f>
        <v>5.71</v>
      </c>
      <c r="H1649" s="37">
        <f>36569/C1646</f>
        <v>5.71</v>
      </c>
    </row>
    <row r="1650" spans="1:8" ht="31.5" customHeight="1" x14ac:dyDescent="0.25">
      <c r="A1650" s="245"/>
      <c r="B1650" s="245"/>
      <c r="C1650" s="249"/>
      <c r="D1650" s="245" t="s">
        <v>319</v>
      </c>
      <c r="E1650" s="38" t="s">
        <v>176</v>
      </c>
      <c r="F1650" s="37">
        <v>2500</v>
      </c>
      <c r="G1650" s="37">
        <f>F1650/C1646</f>
        <v>0.39</v>
      </c>
      <c r="H1650" s="37">
        <f>2500/C1646</f>
        <v>0.39</v>
      </c>
    </row>
    <row r="1651" spans="1:8" ht="15.75" customHeight="1" x14ac:dyDescent="0.25">
      <c r="A1651" s="245"/>
      <c r="B1651" s="245"/>
      <c r="C1651" s="249"/>
      <c r="D1651" s="245"/>
      <c r="E1651" s="38" t="s">
        <v>178</v>
      </c>
      <c r="F1651" s="37">
        <v>1708823</v>
      </c>
      <c r="G1651" s="37">
        <f>F1651/C1646+0.01</f>
        <v>267.02</v>
      </c>
      <c r="H1651" s="37">
        <f>1708823/C1646+0.01</f>
        <v>267.02</v>
      </c>
    </row>
    <row r="1652" spans="1:8" ht="15.75" customHeight="1" x14ac:dyDescent="0.25">
      <c r="A1652" s="245"/>
      <c r="B1652" s="245"/>
      <c r="C1652" s="249"/>
      <c r="D1652" s="245"/>
      <c r="E1652" s="38" t="s">
        <v>207</v>
      </c>
      <c r="F1652" s="37">
        <v>36569</v>
      </c>
      <c r="G1652" s="37">
        <f>F1652/C1646</f>
        <v>5.71</v>
      </c>
      <c r="H1652" s="37">
        <f>36569/C1646</f>
        <v>5.71</v>
      </c>
    </row>
    <row r="1653" spans="1:8" ht="31.5" customHeight="1" x14ac:dyDescent="0.25">
      <c r="A1653" s="245"/>
      <c r="B1653" s="245"/>
      <c r="C1653" s="249"/>
      <c r="D1653" s="245" t="s">
        <v>320</v>
      </c>
      <c r="E1653" s="38" t="s">
        <v>176</v>
      </c>
      <c r="F1653" s="37">
        <v>2500</v>
      </c>
      <c r="G1653" s="37">
        <f>F1653/C1646</f>
        <v>0.39</v>
      </c>
      <c r="H1653" s="37">
        <f>2500/C1646</f>
        <v>0.39</v>
      </c>
    </row>
    <row r="1654" spans="1:8" ht="15.75" customHeight="1" x14ac:dyDescent="0.25">
      <c r="A1654" s="245"/>
      <c r="B1654" s="245"/>
      <c r="C1654" s="249"/>
      <c r="D1654" s="245"/>
      <c r="E1654" s="38" t="s">
        <v>178</v>
      </c>
      <c r="F1654" s="37">
        <v>1708823</v>
      </c>
      <c r="G1654" s="37">
        <f>F1654/C1646</f>
        <v>267.01</v>
      </c>
      <c r="H1654" s="37">
        <f>1708823/C1646</f>
        <v>267.01</v>
      </c>
    </row>
    <row r="1655" spans="1:8" ht="15.75" customHeight="1" x14ac:dyDescent="0.25">
      <c r="A1655" s="245"/>
      <c r="B1655" s="245"/>
      <c r="C1655" s="249"/>
      <c r="D1655" s="245"/>
      <c r="E1655" s="38" t="s">
        <v>207</v>
      </c>
      <c r="F1655" s="37">
        <v>36569</v>
      </c>
      <c r="G1655" s="37">
        <f>F1655/C1646</f>
        <v>5.71</v>
      </c>
      <c r="H1655" s="37">
        <f>36569/C1646</f>
        <v>5.71</v>
      </c>
    </row>
    <row r="1656" spans="1:8" ht="15.75" customHeight="1" x14ac:dyDescent="0.25">
      <c r="A1656" s="245">
        <f>A1646+1</f>
        <v>2</v>
      </c>
      <c r="B1656" s="245" t="s">
        <v>650</v>
      </c>
      <c r="C1656" s="249">
        <v>2962.5</v>
      </c>
      <c r="D1656" s="186"/>
      <c r="E1656" s="38" t="s">
        <v>216</v>
      </c>
      <c r="F1656" s="37">
        <f>F1657+F1658+F1659+F1660+F1661+F1662</f>
        <v>6665625</v>
      </c>
      <c r="G1656" s="37">
        <f>G1657+G1658+G1659+G1660+G1661+G1662</f>
        <v>2250</v>
      </c>
      <c r="H1656" s="37">
        <f>H1657+H1658+H1659+H1660+H1661+H1662</f>
        <v>2250</v>
      </c>
    </row>
    <row r="1657" spans="1:8" ht="15.75" customHeight="1" x14ac:dyDescent="0.25">
      <c r="A1657" s="245">
        <v>882</v>
      </c>
      <c r="B1657" s="245"/>
      <c r="C1657" s="249"/>
      <c r="D1657" s="245" t="s">
        <v>212</v>
      </c>
      <c r="E1657" s="38" t="s">
        <v>177</v>
      </c>
      <c r="F1657" s="37">
        <f>C1656*H1657</f>
        <v>4159350</v>
      </c>
      <c r="G1657" s="37">
        <f>F1657/C1656</f>
        <v>1404</v>
      </c>
      <c r="H1657" s="37">
        <v>1404</v>
      </c>
    </row>
    <row r="1658" spans="1:8" ht="15.75" customHeight="1" x14ac:dyDescent="0.25">
      <c r="A1658" s="245">
        <v>883</v>
      </c>
      <c r="B1658" s="245"/>
      <c r="C1658" s="249"/>
      <c r="D1658" s="245"/>
      <c r="E1658" s="38" t="s">
        <v>207</v>
      </c>
      <c r="F1658" s="37">
        <f>C1656*H1658</f>
        <v>88875</v>
      </c>
      <c r="G1658" s="37">
        <f>F1658/C1656</f>
        <v>30</v>
      </c>
      <c r="H1658" s="37">
        <v>30</v>
      </c>
    </row>
    <row r="1659" spans="1:8" ht="15.75" customHeight="1" x14ac:dyDescent="0.25">
      <c r="A1659" s="245">
        <v>884</v>
      </c>
      <c r="B1659" s="245"/>
      <c r="C1659" s="249"/>
      <c r="D1659" s="245" t="s">
        <v>210</v>
      </c>
      <c r="E1659" s="38" t="s">
        <v>177</v>
      </c>
      <c r="F1659" s="37">
        <f>C1656*H1659</f>
        <v>1371637.5</v>
      </c>
      <c r="G1659" s="37">
        <f>F1659/C1656</f>
        <v>463</v>
      </c>
      <c r="H1659" s="37">
        <v>463</v>
      </c>
    </row>
    <row r="1660" spans="1:8" ht="15.75" customHeight="1" x14ac:dyDescent="0.25">
      <c r="A1660" s="245">
        <v>885</v>
      </c>
      <c r="B1660" s="245"/>
      <c r="C1660" s="249"/>
      <c r="D1660" s="245"/>
      <c r="E1660" s="38" t="s">
        <v>207</v>
      </c>
      <c r="F1660" s="37">
        <f>C1656*H1660</f>
        <v>29625</v>
      </c>
      <c r="G1660" s="37">
        <f>F1660/C1656</f>
        <v>10</v>
      </c>
      <c r="H1660" s="37">
        <v>10</v>
      </c>
    </row>
    <row r="1661" spans="1:8" ht="15.75" customHeight="1" x14ac:dyDescent="0.25">
      <c r="A1661" s="245">
        <v>886</v>
      </c>
      <c r="B1661" s="245"/>
      <c r="C1661" s="249"/>
      <c r="D1661" s="245" t="s">
        <v>211</v>
      </c>
      <c r="E1661" s="38" t="s">
        <v>177</v>
      </c>
      <c r="F1661" s="37">
        <f>C1656*H1661</f>
        <v>995400</v>
      </c>
      <c r="G1661" s="37">
        <f>F1661/C1656</f>
        <v>336</v>
      </c>
      <c r="H1661" s="37">
        <v>336</v>
      </c>
    </row>
    <row r="1662" spans="1:8" ht="15.75" customHeight="1" x14ac:dyDescent="0.25">
      <c r="A1662" s="245">
        <v>887</v>
      </c>
      <c r="B1662" s="245"/>
      <c r="C1662" s="249"/>
      <c r="D1662" s="245"/>
      <c r="E1662" s="38" t="s">
        <v>207</v>
      </c>
      <c r="F1662" s="37">
        <f>C1656*H1662</f>
        <v>20737.5</v>
      </c>
      <c r="G1662" s="37">
        <f>F1662/C1656</f>
        <v>7</v>
      </c>
      <c r="H1662" s="37">
        <v>7</v>
      </c>
    </row>
    <row r="1663" spans="1:8" ht="15.75" x14ac:dyDescent="0.25">
      <c r="A1663" s="245">
        <f>A1656+1</f>
        <v>3</v>
      </c>
      <c r="B1663" s="245" t="s">
        <v>651</v>
      </c>
      <c r="C1663" s="253">
        <v>3374.5</v>
      </c>
      <c r="D1663" s="245" t="s">
        <v>206</v>
      </c>
      <c r="E1663" s="38" t="s">
        <v>216</v>
      </c>
      <c r="F1663" s="37">
        <f>F1664+F1665</f>
        <v>9553209.5</v>
      </c>
      <c r="G1663" s="37">
        <f>G1664+G1665</f>
        <v>2831</v>
      </c>
      <c r="H1663" s="37">
        <f>H1664+H1665</f>
        <v>2831</v>
      </c>
    </row>
    <row r="1664" spans="1:8" ht="15.75" customHeight="1" x14ac:dyDescent="0.25">
      <c r="A1664" s="245">
        <v>75</v>
      </c>
      <c r="B1664" s="245"/>
      <c r="C1664" s="253"/>
      <c r="D1664" s="245"/>
      <c r="E1664" s="38" t="s">
        <v>177</v>
      </c>
      <c r="F1664" s="37">
        <f>C1663*H1664</f>
        <v>9354114</v>
      </c>
      <c r="G1664" s="37">
        <f>F1664/C1663</f>
        <v>2772</v>
      </c>
      <c r="H1664" s="37">
        <v>2772</v>
      </c>
    </row>
    <row r="1665" spans="1:8" ht="15.75" customHeight="1" x14ac:dyDescent="0.25">
      <c r="A1665" s="245">
        <v>76</v>
      </c>
      <c r="B1665" s="245"/>
      <c r="C1665" s="253"/>
      <c r="D1665" s="245"/>
      <c r="E1665" s="38" t="s">
        <v>207</v>
      </c>
      <c r="F1665" s="37">
        <f>C1663*H1665</f>
        <v>199095.5</v>
      </c>
      <c r="G1665" s="37">
        <f>F1665/C1663</f>
        <v>59</v>
      </c>
      <c r="H1665" s="37">
        <v>59</v>
      </c>
    </row>
    <row r="1666" spans="1:8" ht="15.75" x14ac:dyDescent="0.25">
      <c r="A1666" s="245">
        <f>A1663+1</f>
        <v>4</v>
      </c>
      <c r="B1666" s="245" t="s">
        <v>652</v>
      </c>
      <c r="C1666" s="249">
        <v>3339.5</v>
      </c>
      <c r="D1666" s="186"/>
      <c r="E1666" s="38" t="s">
        <v>216</v>
      </c>
      <c r="F1666" s="37">
        <f>F1667+F1668+F1669+F1670+F1671+F1672</f>
        <v>7513875</v>
      </c>
      <c r="G1666" s="37">
        <f>G1667+G1668+G1669+G1670+G1671+G1672</f>
        <v>2250</v>
      </c>
      <c r="H1666" s="37">
        <f>H1667+H1668+H1669+H1670+H1671+H1672</f>
        <v>2250</v>
      </c>
    </row>
    <row r="1667" spans="1:8" ht="15.75" customHeight="1" x14ac:dyDescent="0.25">
      <c r="A1667" s="245">
        <v>882</v>
      </c>
      <c r="B1667" s="245"/>
      <c r="C1667" s="249"/>
      <c r="D1667" s="245" t="s">
        <v>212</v>
      </c>
      <c r="E1667" s="38" t="s">
        <v>177</v>
      </c>
      <c r="F1667" s="37">
        <f>C1666*H1667</f>
        <v>4688658</v>
      </c>
      <c r="G1667" s="37">
        <f>F1667/C1666</f>
        <v>1404</v>
      </c>
      <c r="H1667" s="37">
        <v>1404</v>
      </c>
    </row>
    <row r="1668" spans="1:8" ht="15.75" customHeight="1" x14ac:dyDescent="0.25">
      <c r="A1668" s="245">
        <v>883</v>
      </c>
      <c r="B1668" s="245"/>
      <c r="C1668" s="249"/>
      <c r="D1668" s="245"/>
      <c r="E1668" s="38" t="s">
        <v>207</v>
      </c>
      <c r="F1668" s="37">
        <f>C1666*H1668</f>
        <v>100185</v>
      </c>
      <c r="G1668" s="37">
        <f>F1668/C1666</f>
        <v>30</v>
      </c>
      <c r="H1668" s="37">
        <v>30</v>
      </c>
    </row>
    <row r="1669" spans="1:8" ht="15.75" customHeight="1" x14ac:dyDescent="0.25">
      <c r="A1669" s="245">
        <v>884</v>
      </c>
      <c r="B1669" s="245"/>
      <c r="C1669" s="249"/>
      <c r="D1669" s="245" t="s">
        <v>210</v>
      </c>
      <c r="E1669" s="38" t="s">
        <v>177</v>
      </c>
      <c r="F1669" s="37">
        <f>C1666*H1669</f>
        <v>1546188.5</v>
      </c>
      <c r="G1669" s="37">
        <f>F1669/C1666</f>
        <v>463</v>
      </c>
      <c r="H1669" s="37">
        <v>463</v>
      </c>
    </row>
    <row r="1670" spans="1:8" ht="15.75" customHeight="1" x14ac:dyDescent="0.25">
      <c r="A1670" s="245">
        <v>885</v>
      </c>
      <c r="B1670" s="245"/>
      <c r="C1670" s="249"/>
      <c r="D1670" s="245"/>
      <c r="E1670" s="38" t="s">
        <v>207</v>
      </c>
      <c r="F1670" s="37">
        <f>C1666*H1670</f>
        <v>33395</v>
      </c>
      <c r="G1670" s="37">
        <f>F1670/C1666</f>
        <v>10</v>
      </c>
      <c r="H1670" s="37">
        <v>10</v>
      </c>
    </row>
    <row r="1671" spans="1:8" ht="15.75" customHeight="1" x14ac:dyDescent="0.25">
      <c r="A1671" s="245">
        <v>886</v>
      </c>
      <c r="B1671" s="245"/>
      <c r="C1671" s="249"/>
      <c r="D1671" s="245" t="s">
        <v>211</v>
      </c>
      <c r="E1671" s="38" t="s">
        <v>177</v>
      </c>
      <c r="F1671" s="37">
        <f>C1666*H1671</f>
        <v>1122072</v>
      </c>
      <c r="G1671" s="37">
        <f>F1671/C1666</f>
        <v>336</v>
      </c>
      <c r="H1671" s="37">
        <v>336</v>
      </c>
    </row>
    <row r="1672" spans="1:8" ht="15.75" customHeight="1" x14ac:dyDescent="0.25">
      <c r="A1672" s="245">
        <v>887</v>
      </c>
      <c r="B1672" s="245"/>
      <c r="C1672" s="249"/>
      <c r="D1672" s="245"/>
      <c r="E1672" s="38" t="s">
        <v>207</v>
      </c>
      <c r="F1672" s="37">
        <f>C1666*H1672</f>
        <v>23376.5</v>
      </c>
      <c r="G1672" s="37">
        <f>F1672/C1666</f>
        <v>7</v>
      </c>
      <c r="H1672" s="37">
        <v>7</v>
      </c>
    </row>
    <row r="1673" spans="1:8" ht="15.75" customHeight="1" x14ac:dyDescent="0.25">
      <c r="A1673" s="245">
        <f>A1666+1</f>
        <v>5</v>
      </c>
      <c r="B1673" s="245" t="s">
        <v>853</v>
      </c>
      <c r="C1673" s="249">
        <v>380.2</v>
      </c>
      <c r="D1673" s="245" t="s">
        <v>206</v>
      </c>
      <c r="E1673" s="38" t="s">
        <v>216</v>
      </c>
      <c r="F1673" s="37">
        <f>F1674+F1675</f>
        <v>2686493.2</v>
      </c>
      <c r="G1673" s="37">
        <f>G1674+G1675</f>
        <v>7066</v>
      </c>
      <c r="H1673" s="37">
        <f>H1674+H1675</f>
        <v>7066</v>
      </c>
    </row>
    <row r="1674" spans="1:8" ht="15.75" customHeight="1" x14ac:dyDescent="0.25">
      <c r="A1674" s="245">
        <v>75</v>
      </c>
      <c r="B1674" s="245"/>
      <c r="C1674" s="249"/>
      <c r="D1674" s="245"/>
      <c r="E1674" s="38" t="s">
        <v>177</v>
      </c>
      <c r="F1674" s="37">
        <f>C1673*H1674</f>
        <v>2630223.6</v>
      </c>
      <c r="G1674" s="37">
        <f>F1674/C1673</f>
        <v>6918</v>
      </c>
      <c r="H1674" s="37">
        <v>6918</v>
      </c>
    </row>
    <row r="1675" spans="1:8" ht="15.75" customHeight="1" x14ac:dyDescent="0.25">
      <c r="A1675" s="245">
        <v>76</v>
      </c>
      <c r="B1675" s="245"/>
      <c r="C1675" s="249"/>
      <c r="D1675" s="245"/>
      <c r="E1675" s="38" t="s">
        <v>207</v>
      </c>
      <c r="F1675" s="37">
        <f>C1673*H1675</f>
        <v>56269.599999999999</v>
      </c>
      <c r="G1675" s="37">
        <f>F1675/C1673</f>
        <v>148</v>
      </c>
      <c r="H1675" s="37">
        <v>148</v>
      </c>
    </row>
    <row r="1676" spans="1:8" ht="15.75" x14ac:dyDescent="0.25">
      <c r="A1676" s="245">
        <f>A1673+1</f>
        <v>6</v>
      </c>
      <c r="B1676" s="245" t="s">
        <v>654</v>
      </c>
      <c r="C1676" s="249">
        <v>1491</v>
      </c>
      <c r="D1676" s="245" t="s">
        <v>206</v>
      </c>
      <c r="E1676" s="38" t="s">
        <v>216</v>
      </c>
      <c r="F1676" s="37">
        <f>F1677+F1678</f>
        <v>7049448</v>
      </c>
      <c r="G1676" s="37">
        <f>G1677+G1678</f>
        <v>4728</v>
      </c>
      <c r="H1676" s="37">
        <f>H1677+H1678</f>
        <v>4728</v>
      </c>
    </row>
    <row r="1677" spans="1:8" ht="15.75" customHeight="1" x14ac:dyDescent="0.25">
      <c r="A1677" s="245">
        <v>75</v>
      </c>
      <c r="B1677" s="245"/>
      <c r="C1677" s="249"/>
      <c r="D1677" s="245"/>
      <c r="E1677" s="38" t="s">
        <v>177</v>
      </c>
      <c r="F1677" s="37">
        <f>C1676*H1677</f>
        <v>6901839</v>
      </c>
      <c r="G1677" s="37">
        <f>F1677/C1676</f>
        <v>4629</v>
      </c>
      <c r="H1677" s="37">
        <v>4629</v>
      </c>
    </row>
    <row r="1678" spans="1:8" ht="15.75" customHeight="1" x14ac:dyDescent="0.25">
      <c r="A1678" s="245">
        <v>76</v>
      </c>
      <c r="B1678" s="245"/>
      <c r="C1678" s="249"/>
      <c r="D1678" s="245"/>
      <c r="E1678" s="38" t="s">
        <v>207</v>
      </c>
      <c r="F1678" s="37">
        <f>C1676*H1678</f>
        <v>147609</v>
      </c>
      <c r="G1678" s="37">
        <f>F1678/C1676</f>
        <v>99</v>
      </c>
      <c r="H1678" s="37">
        <v>99</v>
      </c>
    </row>
    <row r="1679" spans="1:8" ht="15.75" x14ac:dyDescent="0.25">
      <c r="A1679" s="245">
        <f>A1676+1</f>
        <v>7</v>
      </c>
      <c r="B1679" s="245" t="s">
        <v>655</v>
      </c>
      <c r="C1679" s="249">
        <v>741.7</v>
      </c>
      <c r="D1679" s="245" t="s">
        <v>206</v>
      </c>
      <c r="E1679" s="38" t="s">
        <v>216</v>
      </c>
      <c r="F1679" s="37">
        <f>F1680+F1681</f>
        <v>5240852.2</v>
      </c>
      <c r="G1679" s="37">
        <f>G1680+G1681</f>
        <v>7066</v>
      </c>
      <c r="H1679" s="37">
        <f>H1680+H1681</f>
        <v>7066</v>
      </c>
    </row>
    <row r="1680" spans="1:8" ht="15.75" customHeight="1" x14ac:dyDescent="0.25">
      <c r="A1680" s="245">
        <v>75</v>
      </c>
      <c r="B1680" s="245"/>
      <c r="C1680" s="249"/>
      <c r="D1680" s="245"/>
      <c r="E1680" s="38" t="s">
        <v>177</v>
      </c>
      <c r="F1680" s="37">
        <f>C1679*H1680</f>
        <v>5131080.5999999996</v>
      </c>
      <c r="G1680" s="37">
        <f>F1680/C1679</f>
        <v>6918</v>
      </c>
      <c r="H1680" s="37">
        <v>6918</v>
      </c>
    </row>
    <row r="1681" spans="1:8" ht="15.75" customHeight="1" x14ac:dyDescent="0.25">
      <c r="A1681" s="245">
        <v>76</v>
      </c>
      <c r="B1681" s="245"/>
      <c r="C1681" s="249"/>
      <c r="D1681" s="245"/>
      <c r="E1681" s="38" t="s">
        <v>207</v>
      </c>
      <c r="F1681" s="37">
        <f>C1679*H1681</f>
        <v>109771.6</v>
      </c>
      <c r="G1681" s="37">
        <f>F1681/C1679</f>
        <v>148</v>
      </c>
      <c r="H1681" s="37">
        <v>148</v>
      </c>
    </row>
    <row r="1682" spans="1:8" ht="15.75" x14ac:dyDescent="0.25">
      <c r="A1682" s="245">
        <f>A1679+1</f>
        <v>8</v>
      </c>
      <c r="B1682" s="245" t="s">
        <v>720</v>
      </c>
      <c r="C1682" s="249">
        <v>6735.9</v>
      </c>
      <c r="D1682" s="186"/>
      <c r="E1682" s="38" t="s">
        <v>216</v>
      </c>
      <c r="F1682" s="37">
        <f>SUM(F1683:F1691)</f>
        <v>5243676</v>
      </c>
      <c r="G1682" s="37">
        <f>SUM(G1683:G1691)</f>
        <v>778.47</v>
      </c>
      <c r="H1682" s="37">
        <f>SUM(H1683:H1691)</f>
        <v>778.47</v>
      </c>
    </row>
    <row r="1683" spans="1:8" ht="31.5" customHeight="1" x14ac:dyDescent="0.25">
      <c r="A1683" s="245"/>
      <c r="B1683" s="245"/>
      <c r="C1683" s="249"/>
      <c r="D1683" s="245" t="s">
        <v>316</v>
      </c>
      <c r="E1683" s="38" t="s">
        <v>176</v>
      </c>
      <c r="F1683" s="37">
        <v>2500</v>
      </c>
      <c r="G1683" s="37">
        <f>F1683/C1682</f>
        <v>0.37</v>
      </c>
      <c r="H1683" s="37">
        <f>2500/C1682</f>
        <v>0.37</v>
      </c>
    </row>
    <row r="1684" spans="1:8" ht="15.75" customHeight="1" x14ac:dyDescent="0.25">
      <c r="A1684" s="245">
        <v>756</v>
      </c>
      <c r="B1684" s="245"/>
      <c r="C1684" s="249"/>
      <c r="D1684" s="245"/>
      <c r="E1684" s="38" t="s">
        <v>178</v>
      </c>
      <c r="F1684" s="37">
        <v>1708823</v>
      </c>
      <c r="G1684" s="37">
        <f>F1684/C1682</f>
        <v>253.69</v>
      </c>
      <c r="H1684" s="37">
        <f>1708823/C1682</f>
        <v>253.69</v>
      </c>
    </row>
    <row r="1685" spans="1:8" ht="15.75" customHeight="1" x14ac:dyDescent="0.25">
      <c r="A1685" s="245">
        <v>757</v>
      </c>
      <c r="B1685" s="245"/>
      <c r="C1685" s="249"/>
      <c r="D1685" s="245"/>
      <c r="E1685" s="38" t="s">
        <v>207</v>
      </c>
      <c r="F1685" s="37">
        <v>36569</v>
      </c>
      <c r="G1685" s="37">
        <f>F1685/C1682</f>
        <v>5.43</v>
      </c>
      <c r="H1685" s="37">
        <f>36569/C1682</f>
        <v>5.43</v>
      </c>
    </row>
    <row r="1686" spans="1:8" ht="31.5" customHeight="1" x14ac:dyDescent="0.25">
      <c r="A1686" s="245"/>
      <c r="B1686" s="245"/>
      <c r="C1686" s="249"/>
      <c r="D1686" s="245" t="s">
        <v>319</v>
      </c>
      <c r="E1686" s="38" t="s">
        <v>176</v>
      </c>
      <c r="F1686" s="37">
        <v>2500</v>
      </c>
      <c r="G1686" s="37">
        <f>F1686/C1682</f>
        <v>0.37</v>
      </c>
      <c r="H1686" s="37">
        <f>2500/C1682</f>
        <v>0.37</v>
      </c>
    </row>
    <row r="1687" spans="1:8" ht="15.75" customHeight="1" x14ac:dyDescent="0.25">
      <c r="A1687" s="245"/>
      <c r="B1687" s="245"/>
      <c r="C1687" s="249"/>
      <c r="D1687" s="245"/>
      <c r="E1687" s="38" t="s">
        <v>178</v>
      </c>
      <c r="F1687" s="37">
        <v>1708823</v>
      </c>
      <c r="G1687" s="37">
        <f>F1687/C1682</f>
        <v>253.69</v>
      </c>
      <c r="H1687" s="37">
        <f>1708823/C1682</f>
        <v>253.69</v>
      </c>
    </row>
    <row r="1688" spans="1:8" ht="15.75" customHeight="1" x14ac:dyDescent="0.25">
      <c r="A1688" s="245"/>
      <c r="B1688" s="245"/>
      <c r="C1688" s="249"/>
      <c r="D1688" s="245"/>
      <c r="E1688" s="38" t="s">
        <v>207</v>
      </c>
      <c r="F1688" s="37">
        <v>36569</v>
      </c>
      <c r="G1688" s="37">
        <f>F1688/C1682</f>
        <v>5.43</v>
      </c>
      <c r="H1688" s="37">
        <f>36569/C1682</f>
        <v>5.43</v>
      </c>
    </row>
    <row r="1689" spans="1:8" ht="31.5" customHeight="1" x14ac:dyDescent="0.25">
      <c r="A1689" s="245"/>
      <c r="B1689" s="245"/>
      <c r="C1689" s="249"/>
      <c r="D1689" s="245" t="s">
        <v>320</v>
      </c>
      <c r="E1689" s="38" t="s">
        <v>176</v>
      </c>
      <c r="F1689" s="37">
        <v>2500</v>
      </c>
      <c r="G1689" s="37">
        <f>F1689/C1682</f>
        <v>0.37</v>
      </c>
      <c r="H1689" s="37">
        <f>2500/C1682</f>
        <v>0.37</v>
      </c>
    </row>
    <row r="1690" spans="1:8" ht="15.75" customHeight="1" x14ac:dyDescent="0.25">
      <c r="A1690" s="245"/>
      <c r="B1690" s="245"/>
      <c r="C1690" s="249"/>
      <c r="D1690" s="245"/>
      <c r="E1690" s="38" t="s">
        <v>178</v>
      </c>
      <c r="F1690" s="37">
        <v>1708823</v>
      </c>
      <c r="G1690" s="37">
        <f>F1690/C1682</f>
        <v>253.69</v>
      </c>
      <c r="H1690" s="37">
        <f>1708823/C1682</f>
        <v>253.69</v>
      </c>
    </row>
    <row r="1691" spans="1:8" ht="15.75" customHeight="1" x14ac:dyDescent="0.25">
      <c r="A1691" s="245"/>
      <c r="B1691" s="245"/>
      <c r="C1691" s="249"/>
      <c r="D1691" s="245"/>
      <c r="E1691" s="38" t="s">
        <v>207</v>
      </c>
      <c r="F1691" s="37">
        <v>36569</v>
      </c>
      <c r="G1691" s="37">
        <f>F1691/C1682</f>
        <v>5.43</v>
      </c>
      <c r="H1691" s="37">
        <f>36569/C1682</f>
        <v>5.43</v>
      </c>
    </row>
    <row r="1692" spans="1:8" ht="15.75" x14ac:dyDescent="0.25">
      <c r="A1692" s="245">
        <f>A1682+1</f>
        <v>9</v>
      </c>
      <c r="B1692" s="245" t="s">
        <v>657</v>
      </c>
      <c r="C1692" s="249">
        <v>1261.4000000000001</v>
      </c>
      <c r="D1692" s="245" t="s">
        <v>206</v>
      </c>
      <c r="E1692" s="38" t="s">
        <v>216</v>
      </c>
      <c r="F1692" s="37">
        <f>F1693+F1694</f>
        <v>5963899.2000000002</v>
      </c>
      <c r="G1692" s="37">
        <f>G1693+G1694</f>
        <v>4728</v>
      </c>
      <c r="H1692" s="37">
        <f>H1693+H1694</f>
        <v>4728</v>
      </c>
    </row>
    <row r="1693" spans="1:8" ht="15.75" customHeight="1" x14ac:dyDescent="0.25">
      <c r="A1693" s="245">
        <v>75</v>
      </c>
      <c r="B1693" s="245"/>
      <c r="C1693" s="249"/>
      <c r="D1693" s="245"/>
      <c r="E1693" s="38" t="s">
        <v>177</v>
      </c>
      <c r="F1693" s="37">
        <f>C1692*H1693</f>
        <v>5839020.5999999996</v>
      </c>
      <c r="G1693" s="37">
        <f>F1693/C1692</f>
        <v>4629</v>
      </c>
      <c r="H1693" s="37">
        <v>4629</v>
      </c>
    </row>
    <row r="1694" spans="1:8" ht="15.75" customHeight="1" x14ac:dyDescent="0.25">
      <c r="A1694" s="245">
        <v>76</v>
      </c>
      <c r="B1694" s="245"/>
      <c r="C1694" s="249"/>
      <c r="D1694" s="245"/>
      <c r="E1694" s="38" t="s">
        <v>207</v>
      </c>
      <c r="F1694" s="37">
        <f>C1692*H1694</f>
        <v>124878.6</v>
      </c>
      <c r="G1694" s="37">
        <f>F1694/C1692</f>
        <v>99</v>
      </c>
      <c r="H1694" s="37">
        <v>99</v>
      </c>
    </row>
    <row r="1695" spans="1:8" ht="15.75" x14ac:dyDescent="0.25">
      <c r="A1695" s="245">
        <f>A1692+1</f>
        <v>10</v>
      </c>
      <c r="B1695" s="245" t="s">
        <v>658</v>
      </c>
      <c r="C1695" s="249">
        <v>2522.1999999999998</v>
      </c>
      <c r="D1695" s="245" t="s">
        <v>206</v>
      </c>
      <c r="E1695" s="38" t="s">
        <v>216</v>
      </c>
      <c r="F1695" s="37">
        <f>F1696+F1697</f>
        <v>11924961.6</v>
      </c>
      <c r="G1695" s="37">
        <f>G1696+G1697</f>
        <v>4728</v>
      </c>
      <c r="H1695" s="37">
        <f>H1696+H1697</f>
        <v>4728</v>
      </c>
    </row>
    <row r="1696" spans="1:8" ht="15.75" customHeight="1" x14ac:dyDescent="0.25">
      <c r="A1696" s="245">
        <v>75</v>
      </c>
      <c r="B1696" s="245"/>
      <c r="C1696" s="249"/>
      <c r="D1696" s="245"/>
      <c r="E1696" s="38" t="s">
        <v>177</v>
      </c>
      <c r="F1696" s="37">
        <f>C1695*H1696</f>
        <v>11675263.800000001</v>
      </c>
      <c r="G1696" s="37">
        <f>F1696/C1695</f>
        <v>4629</v>
      </c>
      <c r="H1696" s="37">
        <v>4629</v>
      </c>
    </row>
    <row r="1697" spans="1:8" ht="15.75" customHeight="1" x14ac:dyDescent="0.25">
      <c r="A1697" s="245">
        <v>76</v>
      </c>
      <c r="B1697" s="245"/>
      <c r="C1697" s="249"/>
      <c r="D1697" s="245"/>
      <c r="E1697" s="38" t="s">
        <v>207</v>
      </c>
      <c r="F1697" s="37">
        <f>C1695*H1697</f>
        <v>249697.8</v>
      </c>
      <c r="G1697" s="37">
        <f>F1697/C1695</f>
        <v>99</v>
      </c>
      <c r="H1697" s="37">
        <v>99</v>
      </c>
    </row>
    <row r="1698" spans="1:8" ht="15.75" x14ac:dyDescent="0.25">
      <c r="A1698" s="245">
        <f>A1695+1</f>
        <v>11</v>
      </c>
      <c r="B1698" s="245" t="s">
        <v>659</v>
      </c>
      <c r="C1698" s="249">
        <v>1338.1</v>
      </c>
      <c r="D1698" s="186"/>
      <c r="E1698" s="38" t="s">
        <v>216</v>
      </c>
      <c r="F1698" s="37">
        <f>F1699+F1700+F1701+F1702+F1703+F1704</f>
        <v>3010725</v>
      </c>
      <c r="G1698" s="37">
        <f>G1699+G1700+G1701+G1702+G1703+G1704</f>
        <v>2250</v>
      </c>
      <c r="H1698" s="37">
        <f>H1699+H1700+H1701+H1702+H1703+H1704</f>
        <v>2250</v>
      </c>
    </row>
    <row r="1699" spans="1:8" ht="15.75" customHeight="1" x14ac:dyDescent="0.25">
      <c r="A1699" s="245">
        <v>882</v>
      </c>
      <c r="B1699" s="245"/>
      <c r="C1699" s="249"/>
      <c r="D1699" s="245" t="s">
        <v>212</v>
      </c>
      <c r="E1699" s="38" t="s">
        <v>177</v>
      </c>
      <c r="F1699" s="37">
        <f>C1698*H1699</f>
        <v>1878692.4</v>
      </c>
      <c r="G1699" s="37">
        <f>F1699/C1698</f>
        <v>1404</v>
      </c>
      <c r="H1699" s="37">
        <v>1404</v>
      </c>
    </row>
    <row r="1700" spans="1:8" ht="15.75" customHeight="1" x14ac:dyDescent="0.25">
      <c r="A1700" s="245">
        <v>883</v>
      </c>
      <c r="B1700" s="245"/>
      <c r="C1700" s="249"/>
      <c r="D1700" s="245"/>
      <c r="E1700" s="38" t="s">
        <v>207</v>
      </c>
      <c r="F1700" s="37">
        <f>C1698*H1700</f>
        <v>40143</v>
      </c>
      <c r="G1700" s="37">
        <f>F1700/C1698</f>
        <v>30</v>
      </c>
      <c r="H1700" s="37">
        <v>30</v>
      </c>
    </row>
    <row r="1701" spans="1:8" ht="15.75" customHeight="1" x14ac:dyDescent="0.25">
      <c r="A1701" s="245">
        <v>884</v>
      </c>
      <c r="B1701" s="245"/>
      <c r="C1701" s="249"/>
      <c r="D1701" s="245" t="s">
        <v>210</v>
      </c>
      <c r="E1701" s="38" t="s">
        <v>177</v>
      </c>
      <c r="F1701" s="37">
        <f>C1698*H1701</f>
        <v>619540.30000000005</v>
      </c>
      <c r="G1701" s="37">
        <f>F1701/C1698</f>
        <v>463</v>
      </c>
      <c r="H1701" s="37">
        <v>463</v>
      </c>
    </row>
    <row r="1702" spans="1:8" ht="15.75" customHeight="1" x14ac:dyDescent="0.25">
      <c r="A1702" s="245">
        <v>885</v>
      </c>
      <c r="B1702" s="245"/>
      <c r="C1702" s="249"/>
      <c r="D1702" s="245"/>
      <c r="E1702" s="38" t="s">
        <v>207</v>
      </c>
      <c r="F1702" s="37">
        <f>C1698*H1702</f>
        <v>13381</v>
      </c>
      <c r="G1702" s="37">
        <f>F1702/C1698</f>
        <v>10</v>
      </c>
      <c r="H1702" s="37">
        <v>10</v>
      </c>
    </row>
    <row r="1703" spans="1:8" ht="15.75" customHeight="1" x14ac:dyDescent="0.25">
      <c r="A1703" s="245">
        <v>886</v>
      </c>
      <c r="B1703" s="245"/>
      <c r="C1703" s="249"/>
      <c r="D1703" s="245" t="s">
        <v>211</v>
      </c>
      <c r="E1703" s="38" t="s">
        <v>177</v>
      </c>
      <c r="F1703" s="37">
        <f>C1698*H1703</f>
        <v>449601.6</v>
      </c>
      <c r="G1703" s="37">
        <f>F1703/C1698</f>
        <v>336</v>
      </c>
      <c r="H1703" s="37">
        <v>336</v>
      </c>
    </row>
    <row r="1704" spans="1:8" ht="15.75" customHeight="1" x14ac:dyDescent="0.25">
      <c r="A1704" s="245">
        <v>887</v>
      </c>
      <c r="B1704" s="245"/>
      <c r="C1704" s="249"/>
      <c r="D1704" s="245"/>
      <c r="E1704" s="38" t="s">
        <v>207</v>
      </c>
      <c r="F1704" s="37">
        <f>C1698*H1704</f>
        <v>9366.7000000000007</v>
      </c>
      <c r="G1704" s="37">
        <f>F1704/C1698</f>
        <v>7</v>
      </c>
      <c r="H1704" s="37">
        <v>7</v>
      </c>
    </row>
    <row r="1705" spans="1:8" ht="15.75" x14ac:dyDescent="0.25">
      <c r="A1705" s="245">
        <f>A1698+1</f>
        <v>12</v>
      </c>
      <c r="B1705" s="245" t="s">
        <v>660</v>
      </c>
      <c r="C1705" s="249">
        <v>3330.3</v>
      </c>
      <c r="D1705" s="186"/>
      <c r="E1705" s="38" t="s">
        <v>216</v>
      </c>
      <c r="F1705" s="37">
        <f>F1706+F1707+F1708+F1709+F1710+F1711</f>
        <v>7493175</v>
      </c>
      <c r="G1705" s="37">
        <f>G1706+G1707+G1708+G1709+G1710+G1711</f>
        <v>2250</v>
      </c>
      <c r="H1705" s="37">
        <f>H1706+H1707+H1708+H1709+H1710+H1711</f>
        <v>2250</v>
      </c>
    </row>
    <row r="1706" spans="1:8" ht="15.75" customHeight="1" x14ac:dyDescent="0.25">
      <c r="A1706" s="245">
        <v>882</v>
      </c>
      <c r="B1706" s="245"/>
      <c r="C1706" s="249"/>
      <c r="D1706" s="245" t="s">
        <v>212</v>
      </c>
      <c r="E1706" s="38" t="s">
        <v>177</v>
      </c>
      <c r="F1706" s="37">
        <f>C1705*H1706</f>
        <v>4675741.2</v>
      </c>
      <c r="G1706" s="37">
        <f>F1706/C1705</f>
        <v>1404</v>
      </c>
      <c r="H1706" s="37">
        <v>1404</v>
      </c>
    </row>
    <row r="1707" spans="1:8" ht="15.75" customHeight="1" x14ac:dyDescent="0.25">
      <c r="A1707" s="245">
        <v>883</v>
      </c>
      <c r="B1707" s="245"/>
      <c r="C1707" s="249"/>
      <c r="D1707" s="245"/>
      <c r="E1707" s="38" t="s">
        <v>207</v>
      </c>
      <c r="F1707" s="37">
        <f>C1705*H1707</f>
        <v>99909</v>
      </c>
      <c r="G1707" s="37">
        <f>F1707/C1705</f>
        <v>30</v>
      </c>
      <c r="H1707" s="37">
        <v>30</v>
      </c>
    </row>
    <row r="1708" spans="1:8" ht="15.75" customHeight="1" x14ac:dyDescent="0.25">
      <c r="A1708" s="245">
        <v>884</v>
      </c>
      <c r="B1708" s="245"/>
      <c r="C1708" s="249"/>
      <c r="D1708" s="245" t="s">
        <v>210</v>
      </c>
      <c r="E1708" s="38" t="s">
        <v>177</v>
      </c>
      <c r="F1708" s="37">
        <f>C1705*H1708</f>
        <v>1541928.9</v>
      </c>
      <c r="G1708" s="37">
        <f>F1708/C1705</f>
        <v>463</v>
      </c>
      <c r="H1708" s="37">
        <v>463</v>
      </c>
    </row>
    <row r="1709" spans="1:8" ht="15.75" customHeight="1" x14ac:dyDescent="0.25">
      <c r="A1709" s="245">
        <v>885</v>
      </c>
      <c r="B1709" s="245"/>
      <c r="C1709" s="249"/>
      <c r="D1709" s="245"/>
      <c r="E1709" s="38" t="s">
        <v>207</v>
      </c>
      <c r="F1709" s="37">
        <f>C1705*H1709</f>
        <v>33303</v>
      </c>
      <c r="G1709" s="37">
        <f>F1709/C1705</f>
        <v>10</v>
      </c>
      <c r="H1709" s="37">
        <v>10</v>
      </c>
    </row>
    <row r="1710" spans="1:8" ht="15.75" customHeight="1" x14ac:dyDescent="0.25">
      <c r="A1710" s="245">
        <v>886</v>
      </c>
      <c r="B1710" s="245"/>
      <c r="C1710" s="249"/>
      <c r="D1710" s="245" t="s">
        <v>211</v>
      </c>
      <c r="E1710" s="38" t="s">
        <v>177</v>
      </c>
      <c r="F1710" s="37">
        <f>C1705*H1710</f>
        <v>1118980.8</v>
      </c>
      <c r="G1710" s="37">
        <f>F1710/C1705</f>
        <v>336</v>
      </c>
      <c r="H1710" s="37">
        <v>336</v>
      </c>
    </row>
    <row r="1711" spans="1:8" ht="15.75" customHeight="1" x14ac:dyDescent="0.25">
      <c r="A1711" s="245">
        <v>887</v>
      </c>
      <c r="B1711" s="245"/>
      <c r="C1711" s="249"/>
      <c r="D1711" s="245"/>
      <c r="E1711" s="38" t="s">
        <v>207</v>
      </c>
      <c r="F1711" s="37">
        <f>C1705*H1711</f>
        <v>23312.1</v>
      </c>
      <c r="G1711" s="37">
        <f>F1711/C1705</f>
        <v>7</v>
      </c>
      <c r="H1711" s="37">
        <v>7</v>
      </c>
    </row>
    <row r="1712" spans="1:8" ht="15.75" x14ac:dyDescent="0.25">
      <c r="A1712" s="245">
        <f>A1705+1</f>
        <v>13</v>
      </c>
      <c r="B1712" s="245" t="s">
        <v>661</v>
      </c>
      <c r="C1712" s="253">
        <v>3361.23</v>
      </c>
      <c r="D1712" s="245" t="s">
        <v>206</v>
      </c>
      <c r="E1712" s="38" t="s">
        <v>216</v>
      </c>
      <c r="F1712" s="37">
        <f>F1713+F1714</f>
        <v>9515642.1300000008</v>
      </c>
      <c r="G1712" s="37">
        <f>G1713+G1714</f>
        <v>2831</v>
      </c>
      <c r="H1712" s="37">
        <f>H1713+H1714</f>
        <v>2831</v>
      </c>
    </row>
    <row r="1713" spans="1:8" ht="15.75" customHeight="1" x14ac:dyDescent="0.25">
      <c r="A1713" s="245">
        <v>75</v>
      </c>
      <c r="B1713" s="245"/>
      <c r="C1713" s="253"/>
      <c r="D1713" s="245"/>
      <c r="E1713" s="38" t="s">
        <v>177</v>
      </c>
      <c r="F1713" s="37">
        <f>C1712*H1713</f>
        <v>9317329.5600000005</v>
      </c>
      <c r="G1713" s="37">
        <f>F1713/C1712</f>
        <v>2772</v>
      </c>
      <c r="H1713" s="37">
        <v>2772</v>
      </c>
    </row>
    <row r="1714" spans="1:8" ht="15.75" customHeight="1" x14ac:dyDescent="0.25">
      <c r="A1714" s="245">
        <v>76</v>
      </c>
      <c r="B1714" s="245"/>
      <c r="C1714" s="253"/>
      <c r="D1714" s="245"/>
      <c r="E1714" s="38" t="s">
        <v>207</v>
      </c>
      <c r="F1714" s="37">
        <f>C1712*H1714</f>
        <v>198312.57</v>
      </c>
      <c r="G1714" s="37">
        <f>F1714/C1712</f>
        <v>59</v>
      </c>
      <c r="H1714" s="37">
        <v>59</v>
      </c>
    </row>
    <row r="1715" spans="1:8" ht="15.75" x14ac:dyDescent="0.25">
      <c r="A1715" s="245">
        <f>A1712+1</f>
        <v>14</v>
      </c>
      <c r="B1715" s="245" t="s">
        <v>662</v>
      </c>
      <c r="C1715" s="249">
        <v>632.6</v>
      </c>
      <c r="D1715" s="245" t="s">
        <v>206</v>
      </c>
      <c r="E1715" s="38" t="s">
        <v>216</v>
      </c>
      <c r="F1715" s="37">
        <f>F1716+F1717</f>
        <v>4469951.5999999996</v>
      </c>
      <c r="G1715" s="37">
        <f>G1716+G1717</f>
        <v>7066</v>
      </c>
      <c r="H1715" s="37">
        <f>H1716+H1717</f>
        <v>7066</v>
      </c>
    </row>
    <row r="1716" spans="1:8" ht="15.75" customHeight="1" x14ac:dyDescent="0.25">
      <c r="A1716" s="245">
        <v>75</v>
      </c>
      <c r="B1716" s="245"/>
      <c r="C1716" s="249"/>
      <c r="D1716" s="245"/>
      <c r="E1716" s="38" t="s">
        <v>177</v>
      </c>
      <c r="F1716" s="37">
        <f>C1715*H1716</f>
        <v>4376326.8</v>
      </c>
      <c r="G1716" s="37">
        <v>6918</v>
      </c>
      <c r="H1716" s="37">
        <v>6918</v>
      </c>
    </row>
    <row r="1717" spans="1:8" ht="15.75" customHeight="1" x14ac:dyDescent="0.25">
      <c r="A1717" s="245">
        <v>76</v>
      </c>
      <c r="B1717" s="245"/>
      <c r="C1717" s="249"/>
      <c r="D1717" s="245"/>
      <c r="E1717" s="38" t="s">
        <v>207</v>
      </c>
      <c r="F1717" s="37">
        <f>C1715*H1717</f>
        <v>93624.8</v>
      </c>
      <c r="G1717" s="37">
        <v>148</v>
      </c>
      <c r="H1717" s="37">
        <v>148</v>
      </c>
    </row>
    <row r="1718" spans="1:8" ht="15.75" x14ac:dyDescent="0.25">
      <c r="A1718" s="245">
        <f>A1715+1</f>
        <v>15</v>
      </c>
      <c r="B1718" s="245" t="s">
        <v>663</v>
      </c>
      <c r="C1718" s="249">
        <v>620.79999999999995</v>
      </c>
      <c r="D1718" s="245" t="s">
        <v>206</v>
      </c>
      <c r="E1718" s="38" t="s">
        <v>216</v>
      </c>
      <c r="F1718" s="37">
        <f>F1719+F1720</f>
        <v>4386572.8</v>
      </c>
      <c r="G1718" s="37">
        <f>G1719+G1720</f>
        <v>7066</v>
      </c>
      <c r="H1718" s="37">
        <f>H1719+H1720</f>
        <v>7066</v>
      </c>
    </row>
    <row r="1719" spans="1:8" ht="15.75" customHeight="1" x14ac:dyDescent="0.25">
      <c r="A1719" s="245">
        <v>75</v>
      </c>
      <c r="B1719" s="245"/>
      <c r="C1719" s="249"/>
      <c r="D1719" s="245"/>
      <c r="E1719" s="38" t="s">
        <v>177</v>
      </c>
      <c r="F1719" s="37">
        <f>C1718*H1719</f>
        <v>4294694.4000000004</v>
      </c>
      <c r="G1719" s="37">
        <f>F1719/C1718</f>
        <v>6918</v>
      </c>
      <c r="H1719" s="37">
        <v>6918</v>
      </c>
    </row>
    <row r="1720" spans="1:8" ht="15.75" customHeight="1" x14ac:dyDescent="0.25">
      <c r="A1720" s="245">
        <v>76</v>
      </c>
      <c r="B1720" s="245"/>
      <c r="C1720" s="249"/>
      <c r="D1720" s="245"/>
      <c r="E1720" s="38" t="s">
        <v>207</v>
      </c>
      <c r="F1720" s="37">
        <f>C1718*H1720</f>
        <v>91878.399999999994</v>
      </c>
      <c r="G1720" s="37">
        <f>F1720/C1718</f>
        <v>148</v>
      </c>
      <c r="H1720" s="37">
        <v>148</v>
      </c>
    </row>
    <row r="1721" spans="1:8" ht="15.75" x14ac:dyDescent="0.25">
      <c r="A1721" s="245">
        <f>A1718+1</f>
        <v>16</v>
      </c>
      <c r="B1721" s="245" t="s">
        <v>664</v>
      </c>
      <c r="C1721" s="249">
        <v>1327.8</v>
      </c>
      <c r="D1721" s="245" t="s">
        <v>206</v>
      </c>
      <c r="E1721" s="38" t="s">
        <v>216</v>
      </c>
      <c r="F1721" s="37">
        <f>F1722+F1723</f>
        <v>9382234.8000000007</v>
      </c>
      <c r="G1721" s="37">
        <f>G1722+G1723</f>
        <v>7066</v>
      </c>
      <c r="H1721" s="37">
        <f>H1722+H1723</f>
        <v>7066</v>
      </c>
    </row>
    <row r="1722" spans="1:8" ht="15.75" customHeight="1" x14ac:dyDescent="0.25">
      <c r="A1722" s="245">
        <v>75</v>
      </c>
      <c r="B1722" s="245"/>
      <c r="C1722" s="249"/>
      <c r="D1722" s="245"/>
      <c r="E1722" s="38" t="s">
        <v>177</v>
      </c>
      <c r="F1722" s="37">
        <f>C1721*H1722</f>
        <v>9185720.4000000004</v>
      </c>
      <c r="G1722" s="37">
        <f>F1722/C1721</f>
        <v>6918</v>
      </c>
      <c r="H1722" s="37">
        <v>6918</v>
      </c>
    </row>
    <row r="1723" spans="1:8" ht="15.75" customHeight="1" x14ac:dyDescent="0.25">
      <c r="A1723" s="245">
        <v>76</v>
      </c>
      <c r="B1723" s="245"/>
      <c r="C1723" s="249"/>
      <c r="D1723" s="245"/>
      <c r="E1723" s="38" t="s">
        <v>207</v>
      </c>
      <c r="F1723" s="37">
        <f>C1721*H1723</f>
        <v>196514.4</v>
      </c>
      <c r="G1723" s="37">
        <f>F1723/C1721</f>
        <v>148</v>
      </c>
      <c r="H1723" s="37">
        <v>148</v>
      </c>
    </row>
    <row r="1724" spans="1:8" ht="15.75" x14ac:dyDescent="0.25">
      <c r="A1724" s="245">
        <f>A1721+1</f>
        <v>17</v>
      </c>
      <c r="B1724" s="245" t="s">
        <v>666</v>
      </c>
      <c r="C1724" s="249">
        <v>1724.6</v>
      </c>
      <c r="D1724" s="245" t="s">
        <v>206</v>
      </c>
      <c r="E1724" s="38" t="s">
        <v>216</v>
      </c>
      <c r="F1724" s="37">
        <f>F1725+F1726</f>
        <v>8153908.7999999998</v>
      </c>
      <c r="G1724" s="37">
        <f>G1725+G1726</f>
        <v>4728</v>
      </c>
      <c r="H1724" s="37">
        <f>H1725+H1726</f>
        <v>4728</v>
      </c>
    </row>
    <row r="1725" spans="1:8" ht="15.75" customHeight="1" x14ac:dyDescent="0.25">
      <c r="A1725" s="245">
        <v>75</v>
      </c>
      <c r="B1725" s="245"/>
      <c r="C1725" s="249"/>
      <c r="D1725" s="245"/>
      <c r="E1725" s="38" t="s">
        <v>177</v>
      </c>
      <c r="F1725" s="37">
        <f>C1724*H1725</f>
        <v>7983173.4000000004</v>
      </c>
      <c r="G1725" s="37">
        <f>F1725/C1724</f>
        <v>4629</v>
      </c>
      <c r="H1725" s="37">
        <v>4629</v>
      </c>
    </row>
    <row r="1726" spans="1:8" ht="15.75" customHeight="1" x14ac:dyDescent="0.25">
      <c r="A1726" s="245">
        <v>76</v>
      </c>
      <c r="B1726" s="245"/>
      <c r="C1726" s="249"/>
      <c r="D1726" s="245"/>
      <c r="E1726" s="38" t="s">
        <v>207</v>
      </c>
      <c r="F1726" s="37">
        <f>C1724*H1726</f>
        <v>170735.4</v>
      </c>
      <c r="G1726" s="37">
        <f>F1726/C1724</f>
        <v>99</v>
      </c>
      <c r="H1726" s="37">
        <v>99</v>
      </c>
    </row>
    <row r="1727" spans="1:8" ht="15.75" x14ac:dyDescent="0.25">
      <c r="A1727" s="245">
        <f>A1724+1</f>
        <v>18</v>
      </c>
      <c r="B1727" s="245" t="s">
        <v>251</v>
      </c>
      <c r="C1727" s="249">
        <v>3808.2</v>
      </c>
      <c r="D1727" s="245" t="s">
        <v>214</v>
      </c>
      <c r="E1727" s="38" t="s">
        <v>216</v>
      </c>
      <c r="F1727" s="37">
        <f>F1728+F1729</f>
        <v>3971952.6</v>
      </c>
      <c r="G1727" s="37">
        <f>G1728+G1729</f>
        <v>1043</v>
      </c>
      <c r="H1727" s="37">
        <f>H1728+H1729</f>
        <v>1043</v>
      </c>
    </row>
    <row r="1728" spans="1:8" ht="15.75" customHeight="1" x14ac:dyDescent="0.25">
      <c r="A1728" s="245"/>
      <c r="B1728" s="245"/>
      <c r="C1728" s="249"/>
      <c r="D1728" s="245"/>
      <c r="E1728" s="38" t="s">
        <v>177</v>
      </c>
      <c r="F1728" s="37">
        <f>C1727*H1728</f>
        <v>3888172.2</v>
      </c>
      <c r="G1728" s="37">
        <f>F1728/C1727</f>
        <v>1021</v>
      </c>
      <c r="H1728" s="37">
        <v>1021</v>
      </c>
    </row>
    <row r="1729" spans="1:8" ht="15.75" customHeight="1" x14ac:dyDescent="0.25">
      <c r="A1729" s="245"/>
      <c r="B1729" s="245"/>
      <c r="C1729" s="249"/>
      <c r="D1729" s="245"/>
      <c r="E1729" s="38" t="s">
        <v>207</v>
      </c>
      <c r="F1729" s="37">
        <f>C1727*H1729</f>
        <v>83780.399999999994</v>
      </c>
      <c r="G1729" s="37">
        <f>F1729/C1727</f>
        <v>22</v>
      </c>
      <c r="H1729" s="37">
        <v>22</v>
      </c>
    </row>
    <row r="1730" spans="1:8" ht="15.75" x14ac:dyDescent="0.25">
      <c r="A1730" s="245">
        <f>A1727+1</f>
        <v>19</v>
      </c>
      <c r="B1730" s="245" t="s">
        <v>667</v>
      </c>
      <c r="C1730" s="249">
        <v>1786.7</v>
      </c>
      <c r="D1730" s="245" t="s">
        <v>206</v>
      </c>
      <c r="E1730" s="38" t="s">
        <v>216</v>
      </c>
      <c r="F1730" s="37">
        <f>F1731+F1732</f>
        <v>5058147.7</v>
      </c>
      <c r="G1730" s="37">
        <f>G1731+G1732</f>
        <v>2831</v>
      </c>
      <c r="H1730" s="37">
        <f>H1731+H1732</f>
        <v>2831</v>
      </c>
    </row>
    <row r="1731" spans="1:8" ht="15.75" customHeight="1" x14ac:dyDescent="0.25">
      <c r="A1731" s="245">
        <v>75</v>
      </c>
      <c r="B1731" s="245"/>
      <c r="C1731" s="249"/>
      <c r="D1731" s="245"/>
      <c r="E1731" s="38" t="s">
        <v>177</v>
      </c>
      <c r="F1731" s="37">
        <f>C1730*H1731</f>
        <v>4952732.4000000004</v>
      </c>
      <c r="G1731" s="37">
        <f>F1731/C1730</f>
        <v>2772</v>
      </c>
      <c r="H1731" s="37">
        <v>2772</v>
      </c>
    </row>
    <row r="1732" spans="1:8" ht="15.75" customHeight="1" x14ac:dyDescent="0.25">
      <c r="A1732" s="245">
        <v>76</v>
      </c>
      <c r="B1732" s="245"/>
      <c r="C1732" s="249"/>
      <c r="D1732" s="245"/>
      <c r="E1732" s="38" t="s">
        <v>207</v>
      </c>
      <c r="F1732" s="37">
        <f>C1730*H1732</f>
        <v>105415.3</v>
      </c>
      <c r="G1732" s="37">
        <f>F1732/C1730</f>
        <v>59</v>
      </c>
      <c r="H1732" s="37">
        <v>59</v>
      </c>
    </row>
    <row r="1733" spans="1:8" ht="15.75" x14ac:dyDescent="0.25">
      <c r="A1733" s="245">
        <f>A1730+1</f>
        <v>20</v>
      </c>
      <c r="B1733" s="245" t="s">
        <v>669</v>
      </c>
      <c r="C1733" s="249">
        <v>3194.4</v>
      </c>
      <c r="D1733" s="245" t="s">
        <v>206</v>
      </c>
      <c r="E1733" s="38" t="s">
        <v>216</v>
      </c>
      <c r="F1733" s="37">
        <f>F1734+F1735</f>
        <v>9043346.4000000004</v>
      </c>
      <c r="G1733" s="37">
        <f>G1734+G1735</f>
        <v>2831</v>
      </c>
      <c r="H1733" s="37">
        <f>H1734+H1735</f>
        <v>2831</v>
      </c>
    </row>
    <row r="1734" spans="1:8" ht="15.75" customHeight="1" x14ac:dyDescent="0.25">
      <c r="A1734" s="245">
        <v>75</v>
      </c>
      <c r="B1734" s="245"/>
      <c r="C1734" s="249"/>
      <c r="D1734" s="245"/>
      <c r="E1734" s="38" t="s">
        <v>177</v>
      </c>
      <c r="F1734" s="37">
        <f>C1733*H1734</f>
        <v>8854876.8000000007</v>
      </c>
      <c r="G1734" s="37">
        <f>F1734/C1733</f>
        <v>2772</v>
      </c>
      <c r="H1734" s="37">
        <v>2772</v>
      </c>
    </row>
    <row r="1735" spans="1:8" ht="15.75" customHeight="1" x14ac:dyDescent="0.25">
      <c r="A1735" s="245">
        <v>76</v>
      </c>
      <c r="B1735" s="245"/>
      <c r="C1735" s="249"/>
      <c r="D1735" s="245"/>
      <c r="E1735" s="38" t="s">
        <v>207</v>
      </c>
      <c r="F1735" s="37">
        <f>C1733*H1735</f>
        <v>188469.6</v>
      </c>
      <c r="G1735" s="37">
        <f>F1735/C1733</f>
        <v>59</v>
      </c>
      <c r="H1735" s="37">
        <v>59</v>
      </c>
    </row>
    <row r="1736" spans="1:8" ht="15.75" x14ac:dyDescent="0.25">
      <c r="A1736" s="245">
        <f>A1733+1</f>
        <v>21</v>
      </c>
      <c r="B1736" s="245" t="s">
        <v>670</v>
      </c>
      <c r="C1736" s="249">
        <v>1086.0999999999999</v>
      </c>
      <c r="D1736" s="186"/>
      <c r="E1736" s="38" t="s">
        <v>216</v>
      </c>
      <c r="F1736" s="37">
        <f>F1737+F1738+F1739+F1740</f>
        <v>1737760</v>
      </c>
      <c r="G1736" s="37">
        <f>G1737+G1738+G1739+G1740</f>
        <v>1600</v>
      </c>
      <c r="H1736" s="37">
        <f>H1737+H1738+H1739+H1740</f>
        <v>1600</v>
      </c>
    </row>
    <row r="1737" spans="1:8" ht="15.75" customHeight="1" x14ac:dyDescent="0.25">
      <c r="A1737" s="245">
        <v>882</v>
      </c>
      <c r="B1737" s="245"/>
      <c r="C1737" s="249"/>
      <c r="D1737" s="245" t="s">
        <v>484</v>
      </c>
      <c r="E1737" s="38" t="s">
        <v>177</v>
      </c>
      <c r="F1737" s="37">
        <f>C1736*H1737</f>
        <v>1253359.3999999999</v>
      </c>
      <c r="G1737" s="37">
        <f>F1737/C1736</f>
        <v>1154</v>
      </c>
      <c r="H1737" s="37">
        <v>1154</v>
      </c>
    </row>
    <row r="1738" spans="1:8" ht="15.75" customHeight="1" x14ac:dyDescent="0.25">
      <c r="A1738" s="245">
        <v>883</v>
      </c>
      <c r="B1738" s="245"/>
      <c r="C1738" s="249"/>
      <c r="D1738" s="245"/>
      <c r="E1738" s="38" t="s">
        <v>207</v>
      </c>
      <c r="F1738" s="37">
        <f>C1736*H1738</f>
        <v>27152.5</v>
      </c>
      <c r="G1738" s="37">
        <f>F1738/C1736</f>
        <v>25</v>
      </c>
      <c r="H1738" s="37">
        <v>25</v>
      </c>
    </row>
    <row r="1739" spans="1:8" ht="15.75" customHeight="1" x14ac:dyDescent="0.25">
      <c r="A1739" s="245">
        <v>884</v>
      </c>
      <c r="B1739" s="245"/>
      <c r="C1739" s="249"/>
      <c r="D1739" s="245" t="s">
        <v>837</v>
      </c>
      <c r="E1739" s="38" t="s">
        <v>177</v>
      </c>
      <c r="F1739" s="37">
        <f>C1736*H1739</f>
        <v>447473.2</v>
      </c>
      <c r="G1739" s="37">
        <f>F1739/C1736</f>
        <v>412</v>
      </c>
      <c r="H1739" s="37">
        <v>412</v>
      </c>
    </row>
    <row r="1740" spans="1:8" ht="15.75" customHeight="1" x14ac:dyDescent="0.25">
      <c r="A1740" s="245">
        <v>885</v>
      </c>
      <c r="B1740" s="245"/>
      <c r="C1740" s="249"/>
      <c r="D1740" s="245"/>
      <c r="E1740" s="38" t="s">
        <v>207</v>
      </c>
      <c r="F1740" s="37">
        <f>C1736*H1740</f>
        <v>9774.9</v>
      </c>
      <c r="G1740" s="37">
        <f>F1740/C1736</f>
        <v>9</v>
      </c>
      <c r="H1740" s="37">
        <v>9</v>
      </c>
    </row>
    <row r="1741" spans="1:8" ht="15.75" x14ac:dyDescent="0.25">
      <c r="A1741" s="245">
        <f>A1736+1</f>
        <v>22</v>
      </c>
      <c r="B1741" s="245" t="s">
        <v>671</v>
      </c>
      <c r="C1741" s="249">
        <v>4230.78</v>
      </c>
      <c r="D1741" s="186"/>
      <c r="E1741" s="38" t="s">
        <v>216</v>
      </c>
      <c r="F1741" s="37">
        <f>F1742+F1743</f>
        <v>6066938.5199999996</v>
      </c>
      <c r="G1741" s="37">
        <f>G1742+G1743</f>
        <v>1434</v>
      </c>
      <c r="H1741" s="37">
        <f>H1742+H1743</f>
        <v>1434</v>
      </c>
    </row>
    <row r="1742" spans="1:8" ht="15.75" customHeight="1" x14ac:dyDescent="0.25">
      <c r="A1742" s="245">
        <v>882</v>
      </c>
      <c r="B1742" s="245"/>
      <c r="C1742" s="249"/>
      <c r="D1742" s="245" t="s">
        <v>212</v>
      </c>
      <c r="E1742" s="38" t="s">
        <v>177</v>
      </c>
      <c r="F1742" s="37">
        <f>C1741*H1742</f>
        <v>5940015.1200000001</v>
      </c>
      <c r="G1742" s="37">
        <f>F1742/C1741</f>
        <v>1404</v>
      </c>
      <c r="H1742" s="37">
        <v>1404</v>
      </c>
    </row>
    <row r="1743" spans="1:8" ht="15.75" customHeight="1" x14ac:dyDescent="0.25">
      <c r="A1743" s="245">
        <v>883</v>
      </c>
      <c r="B1743" s="245"/>
      <c r="C1743" s="249"/>
      <c r="D1743" s="245"/>
      <c r="E1743" s="38" t="s">
        <v>207</v>
      </c>
      <c r="F1743" s="37">
        <f>C1741*H1743</f>
        <v>126923.4</v>
      </c>
      <c r="G1743" s="37">
        <f>F1743/C1741</f>
        <v>30</v>
      </c>
      <c r="H1743" s="37">
        <v>30</v>
      </c>
    </row>
    <row r="1744" spans="1:8" ht="15.75" x14ac:dyDescent="0.25">
      <c r="A1744" s="245">
        <f>A1741+1</f>
        <v>23</v>
      </c>
      <c r="B1744" s="245" t="s">
        <v>672</v>
      </c>
      <c r="C1744" s="249">
        <v>2510.3000000000002</v>
      </c>
      <c r="D1744" s="186"/>
      <c r="E1744" s="38" t="s">
        <v>216</v>
      </c>
      <c r="F1744" s="37">
        <f>SUM(F1745:F1748)</f>
        <v>5741056.0999999996</v>
      </c>
      <c r="G1744" s="37">
        <f>SUM(G1745:G1748)</f>
        <v>2287</v>
      </c>
      <c r="H1744" s="37">
        <f>SUM(H1745:H1748)</f>
        <v>2287</v>
      </c>
    </row>
    <row r="1745" spans="1:8" ht="15.75" customHeight="1" x14ac:dyDescent="0.25">
      <c r="A1745" s="245"/>
      <c r="B1745" s="245"/>
      <c r="C1745" s="249"/>
      <c r="D1745" s="245" t="s">
        <v>212</v>
      </c>
      <c r="E1745" s="38" t="s">
        <v>177</v>
      </c>
      <c r="F1745" s="37">
        <f>C1744*H1745</f>
        <v>3524461.2</v>
      </c>
      <c r="G1745" s="37">
        <f>F1745/C1744</f>
        <v>1404</v>
      </c>
      <c r="H1745" s="37">
        <v>1404</v>
      </c>
    </row>
    <row r="1746" spans="1:8" ht="15.75" customHeight="1" x14ac:dyDescent="0.25">
      <c r="A1746" s="245"/>
      <c r="B1746" s="245"/>
      <c r="C1746" s="249"/>
      <c r="D1746" s="245"/>
      <c r="E1746" s="38" t="s">
        <v>207</v>
      </c>
      <c r="F1746" s="37">
        <f>C1744*H1746</f>
        <v>75309</v>
      </c>
      <c r="G1746" s="37">
        <f>F1746/C1744</f>
        <v>30</v>
      </c>
      <c r="H1746" s="37">
        <v>30</v>
      </c>
    </row>
    <row r="1747" spans="1:8" ht="15.75" customHeight="1" x14ac:dyDescent="0.25">
      <c r="A1747" s="245">
        <v>882</v>
      </c>
      <c r="B1747" s="245"/>
      <c r="C1747" s="249"/>
      <c r="D1747" s="245" t="s">
        <v>484</v>
      </c>
      <c r="E1747" s="38" t="s">
        <v>177</v>
      </c>
      <c r="F1747" s="37">
        <f>C1744*H1747</f>
        <v>2096100.5</v>
      </c>
      <c r="G1747" s="37">
        <f>F1747/C1744</f>
        <v>835</v>
      </c>
      <c r="H1747" s="37">
        <v>835</v>
      </c>
    </row>
    <row r="1748" spans="1:8" ht="15.75" customHeight="1" x14ac:dyDescent="0.25">
      <c r="A1748" s="245">
        <v>883</v>
      </c>
      <c r="B1748" s="245"/>
      <c r="C1748" s="249"/>
      <c r="D1748" s="245"/>
      <c r="E1748" s="38" t="s">
        <v>207</v>
      </c>
      <c r="F1748" s="37">
        <f>C1744*H1748</f>
        <v>45185.4</v>
      </c>
      <c r="G1748" s="37">
        <f>F1748/C1744</f>
        <v>18</v>
      </c>
      <c r="H1748" s="37">
        <v>18</v>
      </c>
    </row>
    <row r="1749" spans="1:8" ht="15.75" x14ac:dyDescent="0.25">
      <c r="A1749" s="245">
        <f>A1744+1</f>
        <v>24</v>
      </c>
      <c r="B1749" s="245" t="s">
        <v>673</v>
      </c>
      <c r="C1749" s="249">
        <v>1250.22</v>
      </c>
      <c r="D1749" s="245" t="s">
        <v>206</v>
      </c>
      <c r="E1749" s="38" t="s">
        <v>216</v>
      </c>
      <c r="F1749" s="37">
        <f>F1750+F1751</f>
        <v>5911040.1600000001</v>
      </c>
      <c r="G1749" s="37">
        <f>G1750+G1751</f>
        <v>4728</v>
      </c>
      <c r="H1749" s="37">
        <f>H1750+H1751</f>
        <v>4728</v>
      </c>
    </row>
    <row r="1750" spans="1:8" ht="15.75" customHeight="1" x14ac:dyDescent="0.25">
      <c r="A1750" s="245">
        <v>75</v>
      </c>
      <c r="B1750" s="245"/>
      <c r="C1750" s="249"/>
      <c r="D1750" s="245"/>
      <c r="E1750" s="38" t="s">
        <v>177</v>
      </c>
      <c r="F1750" s="37">
        <f>C1749*H1750</f>
        <v>5787268.3799999999</v>
      </c>
      <c r="G1750" s="37">
        <f>F1750/C1749</f>
        <v>4629</v>
      </c>
      <c r="H1750" s="37">
        <v>4629</v>
      </c>
    </row>
    <row r="1751" spans="1:8" ht="15.75" customHeight="1" x14ac:dyDescent="0.25">
      <c r="A1751" s="245">
        <v>76</v>
      </c>
      <c r="B1751" s="245"/>
      <c r="C1751" s="249"/>
      <c r="D1751" s="245"/>
      <c r="E1751" s="38" t="s">
        <v>207</v>
      </c>
      <c r="F1751" s="37">
        <f>C1749*H1751</f>
        <v>123771.78</v>
      </c>
      <c r="G1751" s="37">
        <f>F1751/C1749</f>
        <v>99</v>
      </c>
      <c r="H1751" s="37">
        <v>99</v>
      </c>
    </row>
    <row r="1752" spans="1:8" ht="15.75" x14ac:dyDescent="0.25">
      <c r="A1752" s="245">
        <f>A1749+1</f>
        <v>25</v>
      </c>
      <c r="B1752" s="245" t="s">
        <v>675</v>
      </c>
      <c r="C1752" s="249">
        <v>1063.5999999999999</v>
      </c>
      <c r="D1752" s="245" t="s">
        <v>206</v>
      </c>
      <c r="E1752" s="38" t="s">
        <v>216</v>
      </c>
      <c r="F1752" s="37">
        <f>F1753+F1754</f>
        <v>5028700.8</v>
      </c>
      <c r="G1752" s="37">
        <f>G1753+G1754</f>
        <v>4728</v>
      </c>
      <c r="H1752" s="37">
        <f>H1753+H1754</f>
        <v>4728</v>
      </c>
    </row>
    <row r="1753" spans="1:8" ht="15.75" customHeight="1" x14ac:dyDescent="0.25">
      <c r="A1753" s="245">
        <v>75</v>
      </c>
      <c r="B1753" s="245"/>
      <c r="C1753" s="249"/>
      <c r="D1753" s="245"/>
      <c r="E1753" s="38" t="s">
        <v>177</v>
      </c>
      <c r="F1753" s="37">
        <f>C1752*H1753</f>
        <v>4923404.4000000004</v>
      </c>
      <c r="G1753" s="37">
        <v>4629</v>
      </c>
      <c r="H1753" s="37">
        <v>4629</v>
      </c>
    </row>
    <row r="1754" spans="1:8" ht="15.75" customHeight="1" x14ac:dyDescent="0.25">
      <c r="A1754" s="245">
        <v>76</v>
      </c>
      <c r="B1754" s="245"/>
      <c r="C1754" s="249"/>
      <c r="D1754" s="245"/>
      <c r="E1754" s="38" t="s">
        <v>207</v>
      </c>
      <c r="F1754" s="37">
        <f>C1752*H1754</f>
        <v>105296.4</v>
      </c>
      <c r="G1754" s="37">
        <v>99</v>
      </c>
      <c r="H1754" s="37">
        <v>99</v>
      </c>
    </row>
    <row r="1755" spans="1:8" ht="15.75" customHeight="1" x14ac:dyDescent="0.25">
      <c r="A1755" s="245">
        <f>A1752+1</f>
        <v>26</v>
      </c>
      <c r="B1755" s="245" t="s">
        <v>676</v>
      </c>
      <c r="C1755" s="249">
        <v>2582.4</v>
      </c>
      <c r="D1755" s="245" t="s">
        <v>337</v>
      </c>
      <c r="E1755" s="38" t="s">
        <v>216</v>
      </c>
      <c r="F1755" s="37">
        <f>F1756+F1757</f>
        <v>234998.39999999999</v>
      </c>
      <c r="G1755" s="37">
        <f>G1756+G1757</f>
        <v>91</v>
      </c>
      <c r="H1755" s="37">
        <f>H1756+H1757</f>
        <v>91</v>
      </c>
    </row>
    <row r="1756" spans="1:8" ht="15.75" customHeight="1" x14ac:dyDescent="0.25">
      <c r="A1756" s="245"/>
      <c r="B1756" s="245"/>
      <c r="C1756" s="249"/>
      <c r="D1756" s="245"/>
      <c r="E1756" s="38" t="s">
        <v>177</v>
      </c>
      <c r="F1756" s="37">
        <f>H1756*C1755</f>
        <v>229833.60000000001</v>
      </c>
      <c r="G1756" s="37">
        <f>F1756/C1755</f>
        <v>89</v>
      </c>
      <c r="H1756" s="37">
        <v>89</v>
      </c>
    </row>
    <row r="1757" spans="1:8" ht="15.75" customHeight="1" x14ac:dyDescent="0.25">
      <c r="A1757" s="245"/>
      <c r="B1757" s="245"/>
      <c r="C1757" s="249"/>
      <c r="D1757" s="245"/>
      <c r="E1757" s="38" t="s">
        <v>207</v>
      </c>
      <c r="F1757" s="37">
        <f>H1757*C1755</f>
        <v>5164.8</v>
      </c>
      <c r="G1757" s="37">
        <f>F1757/C1755</f>
        <v>2</v>
      </c>
      <c r="H1757" s="37">
        <v>2</v>
      </c>
    </row>
    <row r="1758" spans="1:8" ht="15.75" customHeight="1" x14ac:dyDescent="0.25">
      <c r="A1758" s="245">
        <f>A1755+1</f>
        <v>27</v>
      </c>
      <c r="B1758" s="245" t="s">
        <v>677</v>
      </c>
      <c r="C1758" s="249">
        <v>3039.3</v>
      </c>
      <c r="D1758" s="245" t="s">
        <v>206</v>
      </c>
      <c r="E1758" s="38" t="s">
        <v>216</v>
      </c>
      <c r="F1758" s="37">
        <f>F1759+F1760</f>
        <v>8604258.3000000007</v>
      </c>
      <c r="G1758" s="37">
        <f>G1759+G1760</f>
        <v>2831</v>
      </c>
      <c r="H1758" s="37">
        <f>H1759+H1760</f>
        <v>2831</v>
      </c>
    </row>
    <row r="1759" spans="1:8" ht="15.75" x14ac:dyDescent="0.25">
      <c r="A1759" s="245">
        <v>75</v>
      </c>
      <c r="B1759" s="245"/>
      <c r="C1759" s="249"/>
      <c r="D1759" s="245"/>
      <c r="E1759" s="38" t="s">
        <v>177</v>
      </c>
      <c r="F1759" s="37">
        <f>C1758*H1759</f>
        <v>8424939.5999999996</v>
      </c>
      <c r="G1759" s="37">
        <v>2772</v>
      </c>
      <c r="H1759" s="37">
        <v>2772</v>
      </c>
    </row>
    <row r="1760" spans="1:8" ht="15.75" x14ac:dyDescent="0.25">
      <c r="A1760" s="245">
        <v>76</v>
      </c>
      <c r="B1760" s="245"/>
      <c r="C1760" s="249"/>
      <c r="D1760" s="245"/>
      <c r="E1760" s="38" t="s">
        <v>207</v>
      </c>
      <c r="F1760" s="37">
        <f>C1758*H1760</f>
        <v>179318.7</v>
      </c>
      <c r="G1760" s="37">
        <v>59</v>
      </c>
      <c r="H1760" s="37">
        <v>59</v>
      </c>
    </row>
    <row r="1761" spans="1:8" ht="15.75" customHeight="1" x14ac:dyDescent="0.25">
      <c r="A1761" s="245">
        <f>A1758+1</f>
        <v>28</v>
      </c>
      <c r="B1761" s="245" t="s">
        <v>678</v>
      </c>
      <c r="C1761" s="249">
        <v>2840.9</v>
      </c>
      <c r="D1761" s="245" t="s">
        <v>206</v>
      </c>
      <c r="E1761" s="38" t="s">
        <v>216</v>
      </c>
      <c r="F1761" s="37">
        <f>F1762+F1763</f>
        <v>8042587.9000000004</v>
      </c>
      <c r="G1761" s="37">
        <f>G1762+G1763</f>
        <v>2831</v>
      </c>
      <c r="H1761" s="37">
        <f>H1762+H1763</f>
        <v>2831</v>
      </c>
    </row>
    <row r="1762" spans="1:8" ht="15.75" x14ac:dyDescent="0.25">
      <c r="A1762" s="245">
        <v>75</v>
      </c>
      <c r="B1762" s="245"/>
      <c r="C1762" s="249"/>
      <c r="D1762" s="245"/>
      <c r="E1762" s="38" t="s">
        <v>177</v>
      </c>
      <c r="F1762" s="37">
        <f>C1761*H1762</f>
        <v>7874974.7999999998</v>
      </c>
      <c r="G1762" s="37">
        <f>F1762/C1761</f>
        <v>2772</v>
      </c>
      <c r="H1762" s="37">
        <v>2772</v>
      </c>
    </row>
    <row r="1763" spans="1:8" ht="15.75" x14ac:dyDescent="0.25">
      <c r="A1763" s="245">
        <v>76</v>
      </c>
      <c r="B1763" s="245"/>
      <c r="C1763" s="249"/>
      <c r="D1763" s="245"/>
      <c r="E1763" s="38" t="s">
        <v>207</v>
      </c>
      <c r="F1763" s="37">
        <f>C1761*H1763</f>
        <v>167613.1</v>
      </c>
      <c r="G1763" s="37">
        <f>F1763/C1761</f>
        <v>59</v>
      </c>
      <c r="H1763" s="37">
        <v>59</v>
      </c>
    </row>
    <row r="1764" spans="1:8" ht="15.75" x14ac:dyDescent="0.25">
      <c r="A1764" s="245">
        <f>A1761+1</f>
        <v>29</v>
      </c>
      <c r="B1764" s="245" t="s">
        <v>679</v>
      </c>
      <c r="C1764" s="249">
        <v>1474.66</v>
      </c>
      <c r="D1764" s="245" t="s">
        <v>206</v>
      </c>
      <c r="E1764" s="38" t="s">
        <v>216</v>
      </c>
      <c r="F1764" s="37">
        <f>F1765+F1766</f>
        <v>6972192.4800000004</v>
      </c>
      <c r="G1764" s="37">
        <f>G1765+G1766</f>
        <v>4728</v>
      </c>
      <c r="H1764" s="37">
        <f>H1765+H1766</f>
        <v>4728</v>
      </c>
    </row>
    <row r="1765" spans="1:8" ht="15.75" customHeight="1" x14ac:dyDescent="0.25">
      <c r="A1765" s="245">
        <v>75</v>
      </c>
      <c r="B1765" s="245"/>
      <c r="C1765" s="249"/>
      <c r="D1765" s="245"/>
      <c r="E1765" s="38" t="s">
        <v>177</v>
      </c>
      <c r="F1765" s="37">
        <f>C1764*H1765</f>
        <v>6826201.1399999997</v>
      </c>
      <c r="G1765" s="37">
        <f>F1765/C1764</f>
        <v>4629</v>
      </c>
      <c r="H1765" s="37">
        <v>4629</v>
      </c>
    </row>
    <row r="1766" spans="1:8" ht="15.75" customHeight="1" x14ac:dyDescent="0.25">
      <c r="A1766" s="245">
        <v>76</v>
      </c>
      <c r="B1766" s="245"/>
      <c r="C1766" s="249"/>
      <c r="D1766" s="245"/>
      <c r="E1766" s="38" t="s">
        <v>207</v>
      </c>
      <c r="F1766" s="37">
        <f>C1764*H1766</f>
        <v>145991.34</v>
      </c>
      <c r="G1766" s="37">
        <f>F1766/C1764</f>
        <v>99</v>
      </c>
      <c r="H1766" s="37">
        <v>99</v>
      </c>
    </row>
    <row r="1767" spans="1:8" ht="15.75" x14ac:dyDescent="0.25">
      <c r="A1767" s="245">
        <f>A1764+1</f>
        <v>30</v>
      </c>
      <c r="B1767" s="245" t="s">
        <v>680</v>
      </c>
      <c r="C1767" s="249">
        <v>6993.5</v>
      </c>
      <c r="D1767" s="245" t="s">
        <v>206</v>
      </c>
      <c r="E1767" s="38" t="s">
        <v>216</v>
      </c>
      <c r="F1767" s="37">
        <f>F1768+F1769</f>
        <v>19798598.5</v>
      </c>
      <c r="G1767" s="37">
        <f>G1768+G1769</f>
        <v>2831</v>
      </c>
      <c r="H1767" s="37">
        <f>H1768+H1769</f>
        <v>2831</v>
      </c>
    </row>
    <row r="1768" spans="1:8" ht="15.75" customHeight="1" x14ac:dyDescent="0.25">
      <c r="A1768" s="245">
        <v>75</v>
      </c>
      <c r="B1768" s="245"/>
      <c r="C1768" s="249"/>
      <c r="D1768" s="245"/>
      <c r="E1768" s="38" t="s">
        <v>177</v>
      </c>
      <c r="F1768" s="37">
        <f>C1767*H1768</f>
        <v>19385982</v>
      </c>
      <c r="G1768" s="37">
        <f>F1768/C1767</f>
        <v>2772</v>
      </c>
      <c r="H1768" s="37">
        <v>2772</v>
      </c>
    </row>
    <row r="1769" spans="1:8" ht="15.75" customHeight="1" x14ac:dyDescent="0.25">
      <c r="A1769" s="245">
        <v>76</v>
      </c>
      <c r="B1769" s="245"/>
      <c r="C1769" s="249"/>
      <c r="D1769" s="245"/>
      <c r="E1769" s="38" t="s">
        <v>207</v>
      </c>
      <c r="F1769" s="37">
        <f>C1767*H1769</f>
        <v>412616.5</v>
      </c>
      <c r="G1769" s="37">
        <f>F1769/C1767</f>
        <v>59</v>
      </c>
      <c r="H1769" s="37">
        <v>59</v>
      </c>
    </row>
    <row r="1770" spans="1:8" ht="15.75" x14ac:dyDescent="0.25">
      <c r="A1770" s="245">
        <f>A1767+1</f>
        <v>31</v>
      </c>
      <c r="B1770" s="245" t="s">
        <v>681</v>
      </c>
      <c r="C1770" s="249">
        <v>1928.16</v>
      </c>
      <c r="D1770" s="245" t="s">
        <v>206</v>
      </c>
      <c r="E1770" s="38" t="s">
        <v>216</v>
      </c>
      <c r="F1770" s="37">
        <f>F1771+F1772</f>
        <v>9116340.4800000004</v>
      </c>
      <c r="G1770" s="37">
        <f>G1771+G1772</f>
        <v>4728</v>
      </c>
      <c r="H1770" s="37">
        <f>H1771+H1772</f>
        <v>4728</v>
      </c>
    </row>
    <row r="1771" spans="1:8" ht="15.75" customHeight="1" x14ac:dyDescent="0.25">
      <c r="A1771" s="245">
        <v>75</v>
      </c>
      <c r="B1771" s="245"/>
      <c r="C1771" s="249"/>
      <c r="D1771" s="245"/>
      <c r="E1771" s="38" t="s">
        <v>177</v>
      </c>
      <c r="F1771" s="37">
        <f>C1770*H1771</f>
        <v>8925452.6400000006</v>
      </c>
      <c r="G1771" s="37">
        <f>F1771/C1770</f>
        <v>4629</v>
      </c>
      <c r="H1771" s="37">
        <v>4629</v>
      </c>
    </row>
    <row r="1772" spans="1:8" ht="15.75" customHeight="1" x14ac:dyDescent="0.25">
      <c r="A1772" s="245">
        <v>76</v>
      </c>
      <c r="B1772" s="245"/>
      <c r="C1772" s="249"/>
      <c r="D1772" s="245"/>
      <c r="E1772" s="38" t="s">
        <v>207</v>
      </c>
      <c r="F1772" s="37">
        <f>C1770*H1772</f>
        <v>190887.84</v>
      </c>
      <c r="G1772" s="37">
        <f>F1772/C1770</f>
        <v>99</v>
      </c>
      <c r="H1772" s="37">
        <v>99</v>
      </c>
    </row>
    <row r="1773" spans="1:8" ht="15.75" x14ac:dyDescent="0.25">
      <c r="A1773" s="245">
        <f>A1770+1</f>
        <v>32</v>
      </c>
      <c r="B1773" s="245" t="s">
        <v>682</v>
      </c>
      <c r="C1773" s="253">
        <v>1234.9000000000001</v>
      </c>
      <c r="D1773" s="186"/>
      <c r="E1773" s="38" t="s">
        <v>216</v>
      </c>
      <c r="F1773" s="37">
        <f>SUM(F1774:F1783)</f>
        <v>4080109.6</v>
      </c>
      <c r="G1773" s="37">
        <f>SUM(G1774:G1783)</f>
        <v>3304</v>
      </c>
      <c r="H1773" s="37">
        <f>SUM(H1774:H1783)</f>
        <v>3304</v>
      </c>
    </row>
    <row r="1774" spans="1:8" ht="15.75" customHeight="1" x14ac:dyDescent="0.25">
      <c r="A1774" s="245"/>
      <c r="B1774" s="245"/>
      <c r="C1774" s="253"/>
      <c r="D1774" s="245" t="s">
        <v>208</v>
      </c>
      <c r="E1774" s="38" t="s">
        <v>177</v>
      </c>
      <c r="F1774" s="37">
        <f>C1773*H1774</f>
        <v>721181.6</v>
      </c>
      <c r="G1774" s="37">
        <f>F1774/C1773</f>
        <v>584</v>
      </c>
      <c r="H1774" s="37">
        <v>584</v>
      </c>
    </row>
    <row r="1775" spans="1:8" ht="15.75" customHeight="1" x14ac:dyDescent="0.25">
      <c r="A1775" s="245"/>
      <c r="B1775" s="245"/>
      <c r="C1775" s="253"/>
      <c r="D1775" s="245"/>
      <c r="E1775" s="38" t="s">
        <v>207</v>
      </c>
      <c r="F1775" s="37">
        <f>C1773*H1775</f>
        <v>14818.8</v>
      </c>
      <c r="G1775" s="37">
        <f>F1775/C1773</f>
        <v>12</v>
      </c>
      <c r="H1775" s="37">
        <v>12</v>
      </c>
    </row>
    <row r="1776" spans="1:8" ht="15.75" customHeight="1" x14ac:dyDescent="0.25">
      <c r="A1776" s="245">
        <v>882</v>
      </c>
      <c r="B1776" s="245"/>
      <c r="C1776" s="253"/>
      <c r="D1776" s="245" t="s">
        <v>212</v>
      </c>
      <c r="E1776" s="38" t="s">
        <v>177</v>
      </c>
      <c r="F1776" s="37">
        <f>C1773*H1776</f>
        <v>1733799.6</v>
      </c>
      <c r="G1776" s="37">
        <f>F1776/C1773</f>
        <v>1404</v>
      </c>
      <c r="H1776" s="37">
        <v>1404</v>
      </c>
    </row>
    <row r="1777" spans="1:8" ht="15.75" customHeight="1" x14ac:dyDescent="0.25">
      <c r="A1777" s="245">
        <v>883</v>
      </c>
      <c r="B1777" s="245"/>
      <c r="C1777" s="253"/>
      <c r="D1777" s="245"/>
      <c r="E1777" s="38" t="s">
        <v>207</v>
      </c>
      <c r="F1777" s="37">
        <f>C1773*H1777</f>
        <v>37047</v>
      </c>
      <c r="G1777" s="37">
        <f>F1777/C1773</f>
        <v>30</v>
      </c>
      <c r="H1777" s="37">
        <v>30</v>
      </c>
    </row>
    <row r="1778" spans="1:8" ht="15.75" customHeight="1" x14ac:dyDescent="0.25">
      <c r="A1778" s="245">
        <v>884</v>
      </c>
      <c r="B1778" s="245"/>
      <c r="C1778" s="253"/>
      <c r="D1778" s="245" t="s">
        <v>210</v>
      </c>
      <c r="E1778" s="38" t="s">
        <v>177</v>
      </c>
      <c r="F1778" s="37">
        <f>C1773*H1778</f>
        <v>571758.69999999995</v>
      </c>
      <c r="G1778" s="37">
        <f>F1778/C1773</f>
        <v>463</v>
      </c>
      <c r="H1778" s="37">
        <v>463</v>
      </c>
    </row>
    <row r="1779" spans="1:8" ht="15.75" customHeight="1" x14ac:dyDescent="0.25">
      <c r="A1779" s="245">
        <v>885</v>
      </c>
      <c r="B1779" s="245"/>
      <c r="C1779" s="253"/>
      <c r="D1779" s="245"/>
      <c r="E1779" s="38" t="s">
        <v>207</v>
      </c>
      <c r="F1779" s="37">
        <f>C1773*H1779</f>
        <v>12349</v>
      </c>
      <c r="G1779" s="37">
        <f>F1779/C1773</f>
        <v>10</v>
      </c>
      <c r="H1779" s="37">
        <v>10</v>
      </c>
    </row>
    <row r="1780" spans="1:8" ht="15.75" customHeight="1" x14ac:dyDescent="0.25">
      <c r="A1780" s="245"/>
      <c r="B1780" s="245"/>
      <c r="C1780" s="253"/>
      <c r="D1780" s="245" t="s">
        <v>211</v>
      </c>
      <c r="E1780" s="38" t="s">
        <v>177</v>
      </c>
      <c r="F1780" s="37">
        <f>C1773*H1780</f>
        <v>414926.4</v>
      </c>
      <c r="G1780" s="37">
        <f>F1780/C1773</f>
        <v>336</v>
      </c>
      <c r="H1780" s="37">
        <v>336</v>
      </c>
    </row>
    <row r="1781" spans="1:8" ht="15.75" customHeight="1" x14ac:dyDescent="0.25">
      <c r="A1781" s="245"/>
      <c r="B1781" s="245"/>
      <c r="C1781" s="253"/>
      <c r="D1781" s="245"/>
      <c r="E1781" s="38" t="s">
        <v>207</v>
      </c>
      <c r="F1781" s="37">
        <f>C1773*H1781</f>
        <v>8644.2999999999993</v>
      </c>
      <c r="G1781" s="37">
        <f>F1781/C1773</f>
        <v>7</v>
      </c>
      <c r="H1781" s="37">
        <v>7</v>
      </c>
    </row>
    <row r="1782" spans="1:8" ht="15.75" customHeight="1" x14ac:dyDescent="0.25">
      <c r="A1782" s="245">
        <v>886</v>
      </c>
      <c r="B1782" s="245"/>
      <c r="C1782" s="253"/>
      <c r="D1782" s="245" t="s">
        <v>213</v>
      </c>
      <c r="E1782" s="38" t="s">
        <v>177</v>
      </c>
      <c r="F1782" s="37">
        <f>C1773*H1782</f>
        <v>553235.19999999995</v>
      </c>
      <c r="G1782" s="37">
        <f>F1782/C1773</f>
        <v>448</v>
      </c>
      <c r="H1782" s="37">
        <v>448</v>
      </c>
    </row>
    <row r="1783" spans="1:8" ht="15.75" customHeight="1" x14ac:dyDescent="0.25">
      <c r="A1783" s="245">
        <v>887</v>
      </c>
      <c r="B1783" s="245"/>
      <c r="C1783" s="253"/>
      <c r="D1783" s="245"/>
      <c r="E1783" s="38" t="s">
        <v>207</v>
      </c>
      <c r="F1783" s="37">
        <f>C1773*H1783</f>
        <v>12349</v>
      </c>
      <c r="G1783" s="37">
        <f>F1783/C1773</f>
        <v>10</v>
      </c>
      <c r="H1783" s="37">
        <v>10</v>
      </c>
    </row>
    <row r="1784" spans="1:8" ht="15.75" x14ac:dyDescent="0.25">
      <c r="A1784" s="245">
        <f>A1773+1</f>
        <v>33</v>
      </c>
      <c r="B1784" s="245" t="s">
        <v>683</v>
      </c>
      <c r="C1784" s="249">
        <v>3089.7</v>
      </c>
      <c r="D1784" s="245" t="s">
        <v>206</v>
      </c>
      <c r="E1784" s="38" t="s">
        <v>216</v>
      </c>
      <c r="F1784" s="37">
        <f>F1785+F1786</f>
        <v>8746940.6999999993</v>
      </c>
      <c r="G1784" s="37">
        <f>G1785+G1786</f>
        <v>2831</v>
      </c>
      <c r="H1784" s="37">
        <f>H1785+H1786</f>
        <v>2831</v>
      </c>
    </row>
    <row r="1785" spans="1:8" ht="15.75" customHeight="1" x14ac:dyDescent="0.25">
      <c r="A1785" s="245">
        <v>75</v>
      </c>
      <c r="B1785" s="245"/>
      <c r="C1785" s="249"/>
      <c r="D1785" s="245"/>
      <c r="E1785" s="38" t="s">
        <v>177</v>
      </c>
      <c r="F1785" s="37">
        <f>C1784*H1785</f>
        <v>8564648.4000000004</v>
      </c>
      <c r="G1785" s="37">
        <f>F1785/C1784</f>
        <v>2772</v>
      </c>
      <c r="H1785" s="37">
        <v>2772</v>
      </c>
    </row>
    <row r="1786" spans="1:8" ht="15.75" customHeight="1" x14ac:dyDescent="0.25">
      <c r="A1786" s="245">
        <v>76</v>
      </c>
      <c r="B1786" s="245"/>
      <c r="C1786" s="249"/>
      <c r="D1786" s="245"/>
      <c r="E1786" s="38" t="s">
        <v>207</v>
      </c>
      <c r="F1786" s="37">
        <f>C1784*H1786</f>
        <v>182292.3</v>
      </c>
      <c r="G1786" s="37">
        <f>F1786/C1784</f>
        <v>59</v>
      </c>
      <c r="H1786" s="37">
        <v>59</v>
      </c>
    </row>
    <row r="1787" spans="1:8" ht="15.75" customHeight="1" x14ac:dyDescent="0.25">
      <c r="A1787" s="245">
        <f>A1784+1</f>
        <v>34</v>
      </c>
      <c r="B1787" s="245" t="s">
        <v>831</v>
      </c>
      <c r="C1787" s="249">
        <v>1264.4000000000001</v>
      </c>
      <c r="D1787" s="245" t="s">
        <v>206</v>
      </c>
      <c r="E1787" s="38" t="s">
        <v>216</v>
      </c>
      <c r="F1787" s="37">
        <f>F1788+F1789</f>
        <v>5978083.2000000002</v>
      </c>
      <c r="G1787" s="37">
        <f>G1788+G1789</f>
        <v>4728</v>
      </c>
      <c r="H1787" s="37">
        <f>H1788+H1789</f>
        <v>4728</v>
      </c>
    </row>
    <row r="1788" spans="1:8" ht="15.75" customHeight="1" x14ac:dyDescent="0.25">
      <c r="A1788" s="245">
        <v>75</v>
      </c>
      <c r="B1788" s="245"/>
      <c r="C1788" s="249"/>
      <c r="D1788" s="245"/>
      <c r="E1788" s="38" t="s">
        <v>177</v>
      </c>
      <c r="F1788" s="37">
        <f>C1787*H1788</f>
        <v>5852907.5999999996</v>
      </c>
      <c r="G1788" s="37">
        <f>F1788/C1787</f>
        <v>4629</v>
      </c>
      <c r="H1788" s="37">
        <v>4629</v>
      </c>
    </row>
    <row r="1789" spans="1:8" ht="15.75" customHeight="1" x14ac:dyDescent="0.25">
      <c r="A1789" s="245">
        <v>76</v>
      </c>
      <c r="B1789" s="245"/>
      <c r="C1789" s="249"/>
      <c r="D1789" s="245"/>
      <c r="E1789" s="38" t="s">
        <v>207</v>
      </c>
      <c r="F1789" s="37">
        <f>C1787*H1789</f>
        <v>125175.6</v>
      </c>
      <c r="G1789" s="37">
        <f>F1789/C1787</f>
        <v>99</v>
      </c>
      <c r="H1789" s="37">
        <v>99</v>
      </c>
    </row>
    <row r="1790" spans="1:8" ht="15.75" x14ac:dyDescent="0.25">
      <c r="A1790" s="245">
        <f>A1787+1</f>
        <v>35</v>
      </c>
      <c r="B1790" s="245" t="s">
        <v>721</v>
      </c>
      <c r="C1790" s="249">
        <v>2969.76</v>
      </c>
      <c r="D1790" s="186"/>
      <c r="E1790" s="38" t="s">
        <v>216</v>
      </c>
      <c r="F1790" s="37">
        <f>SUM(F1791:F1793)</f>
        <v>1747892</v>
      </c>
      <c r="G1790" s="37">
        <f>SUM(G1791:G1793)</f>
        <v>588.55999999999995</v>
      </c>
      <c r="H1790" s="37">
        <f>SUM(H1791:H1793)</f>
        <v>588.55999999999995</v>
      </c>
    </row>
    <row r="1791" spans="1:8" ht="31.5" customHeight="1" x14ac:dyDescent="0.25">
      <c r="A1791" s="245"/>
      <c r="B1791" s="245"/>
      <c r="C1791" s="249"/>
      <c r="D1791" s="245" t="s">
        <v>316</v>
      </c>
      <c r="E1791" s="38" t="s">
        <v>176</v>
      </c>
      <c r="F1791" s="37">
        <v>2500</v>
      </c>
      <c r="G1791" s="37">
        <f>F1791/C1790</f>
        <v>0.84</v>
      </c>
      <c r="H1791" s="37">
        <f>2500/C1790</f>
        <v>0.84</v>
      </c>
    </row>
    <row r="1792" spans="1:8" ht="15.75" customHeight="1" x14ac:dyDescent="0.25">
      <c r="A1792" s="245">
        <v>756</v>
      </c>
      <c r="B1792" s="245"/>
      <c r="C1792" s="249"/>
      <c r="D1792" s="245"/>
      <c r="E1792" s="38" t="s">
        <v>178</v>
      </c>
      <c r="F1792" s="37">
        <v>1708823</v>
      </c>
      <c r="G1792" s="37">
        <f>F1792/C1790</f>
        <v>575.41</v>
      </c>
      <c r="H1792" s="37">
        <f>1708823/C1790</f>
        <v>575.41</v>
      </c>
    </row>
    <row r="1793" spans="1:8" ht="15.75" customHeight="1" x14ac:dyDescent="0.25">
      <c r="A1793" s="245">
        <v>757</v>
      </c>
      <c r="B1793" s="245"/>
      <c r="C1793" s="249"/>
      <c r="D1793" s="245"/>
      <c r="E1793" s="38" t="s">
        <v>207</v>
      </c>
      <c r="F1793" s="37">
        <v>36569</v>
      </c>
      <c r="G1793" s="37">
        <f>F1793/C1790</f>
        <v>12.31</v>
      </c>
      <c r="H1793" s="37">
        <f>36569/C1790</f>
        <v>12.31</v>
      </c>
    </row>
    <row r="1794" spans="1:8" ht="15.75" x14ac:dyDescent="0.25">
      <c r="A1794" s="245">
        <f>A1790+1</f>
        <v>36</v>
      </c>
      <c r="B1794" s="245" t="s">
        <v>722</v>
      </c>
      <c r="C1794" s="249">
        <v>13650.4</v>
      </c>
      <c r="D1794" s="186"/>
      <c r="E1794" s="38" t="s">
        <v>216</v>
      </c>
      <c r="F1794" s="37">
        <f>SUM(F1795:F1806)</f>
        <v>6991568</v>
      </c>
      <c r="G1794" s="37">
        <f>SUM(G1795:G1806)</f>
        <v>512.19000000000005</v>
      </c>
      <c r="H1794" s="37">
        <f>SUM(H1795:H1806)</f>
        <v>512.19000000000005</v>
      </c>
    </row>
    <row r="1795" spans="1:8" ht="31.5" customHeight="1" x14ac:dyDescent="0.25">
      <c r="A1795" s="245"/>
      <c r="B1795" s="245"/>
      <c r="C1795" s="249"/>
      <c r="D1795" s="245" t="s">
        <v>320</v>
      </c>
      <c r="E1795" s="38" t="s">
        <v>176</v>
      </c>
      <c r="F1795" s="37">
        <v>2500</v>
      </c>
      <c r="G1795" s="37">
        <f>F1795/C1794</f>
        <v>0.18</v>
      </c>
      <c r="H1795" s="37">
        <f>2500/C1794</f>
        <v>0.18</v>
      </c>
    </row>
    <row r="1796" spans="1:8" ht="15.75" customHeight="1" x14ac:dyDescent="0.25">
      <c r="A1796" s="245">
        <v>756</v>
      </c>
      <c r="B1796" s="245"/>
      <c r="C1796" s="249"/>
      <c r="D1796" s="245"/>
      <c r="E1796" s="38" t="s">
        <v>178</v>
      </c>
      <c r="F1796" s="37">
        <v>1708823</v>
      </c>
      <c r="G1796" s="37">
        <f>F1796/C1794+0.01</f>
        <v>125.19</v>
      </c>
      <c r="H1796" s="37">
        <f>1708823/C1794+0.01</f>
        <v>125.19</v>
      </c>
    </row>
    <row r="1797" spans="1:8" ht="15.75" customHeight="1" x14ac:dyDescent="0.25">
      <c r="A1797" s="245">
        <v>757</v>
      </c>
      <c r="B1797" s="245"/>
      <c r="C1797" s="249"/>
      <c r="D1797" s="245"/>
      <c r="E1797" s="38" t="s">
        <v>207</v>
      </c>
      <c r="F1797" s="37">
        <v>36569</v>
      </c>
      <c r="G1797" s="37">
        <f>F1797/C1794</f>
        <v>2.68</v>
      </c>
      <c r="H1797" s="37">
        <f>36569/C1794</f>
        <v>2.68</v>
      </c>
    </row>
    <row r="1798" spans="1:8" ht="31.5" customHeight="1" x14ac:dyDescent="0.25">
      <c r="A1798" s="245"/>
      <c r="B1798" s="245"/>
      <c r="C1798" s="249"/>
      <c r="D1798" s="245" t="s">
        <v>321</v>
      </c>
      <c r="E1798" s="38" t="s">
        <v>176</v>
      </c>
      <c r="F1798" s="37">
        <v>2500</v>
      </c>
      <c r="G1798" s="37">
        <f>F1798/C1794</f>
        <v>0.18</v>
      </c>
      <c r="H1798" s="37">
        <f>2500/C1794</f>
        <v>0.18</v>
      </c>
    </row>
    <row r="1799" spans="1:8" ht="15.75" customHeight="1" x14ac:dyDescent="0.25">
      <c r="A1799" s="245"/>
      <c r="B1799" s="245"/>
      <c r="C1799" s="249"/>
      <c r="D1799" s="245"/>
      <c r="E1799" s="38" t="s">
        <v>178</v>
      </c>
      <c r="F1799" s="37">
        <v>1708823</v>
      </c>
      <c r="G1799" s="37">
        <f>F1799/C1794+0.01</f>
        <v>125.19</v>
      </c>
      <c r="H1799" s="37">
        <f>1708823/C1794+0.01</f>
        <v>125.19</v>
      </c>
    </row>
    <row r="1800" spans="1:8" ht="15.75" customHeight="1" x14ac:dyDescent="0.25">
      <c r="A1800" s="245"/>
      <c r="B1800" s="245"/>
      <c r="C1800" s="249"/>
      <c r="D1800" s="245"/>
      <c r="E1800" s="38" t="s">
        <v>207</v>
      </c>
      <c r="F1800" s="37">
        <v>36569</v>
      </c>
      <c r="G1800" s="37">
        <f>F1800/C1794</f>
        <v>2.68</v>
      </c>
      <c r="H1800" s="37">
        <f>36569/C1794</f>
        <v>2.68</v>
      </c>
    </row>
    <row r="1801" spans="1:8" ht="31.5" customHeight="1" x14ac:dyDescent="0.25">
      <c r="A1801" s="245"/>
      <c r="B1801" s="245"/>
      <c r="C1801" s="249"/>
      <c r="D1801" s="245" t="s">
        <v>317</v>
      </c>
      <c r="E1801" s="38" t="s">
        <v>176</v>
      </c>
      <c r="F1801" s="37">
        <v>2500</v>
      </c>
      <c r="G1801" s="37">
        <f>F1801/C1794</f>
        <v>0.18</v>
      </c>
      <c r="H1801" s="37">
        <f>2500/C1794</f>
        <v>0.18</v>
      </c>
    </row>
    <row r="1802" spans="1:8" ht="15.75" customHeight="1" x14ac:dyDescent="0.25">
      <c r="A1802" s="245"/>
      <c r="B1802" s="245"/>
      <c r="C1802" s="249"/>
      <c r="D1802" s="245"/>
      <c r="E1802" s="38" t="s">
        <v>178</v>
      </c>
      <c r="F1802" s="37">
        <v>1708823</v>
      </c>
      <c r="G1802" s="37">
        <f>F1802/C1794+0.01</f>
        <v>125.19</v>
      </c>
      <c r="H1802" s="37">
        <f>1708823/C1794+0.01</f>
        <v>125.19</v>
      </c>
    </row>
    <row r="1803" spans="1:8" ht="15.75" customHeight="1" x14ac:dyDescent="0.25">
      <c r="A1803" s="245"/>
      <c r="B1803" s="245"/>
      <c r="C1803" s="249"/>
      <c r="D1803" s="245"/>
      <c r="E1803" s="38" t="s">
        <v>207</v>
      </c>
      <c r="F1803" s="37">
        <v>36569</v>
      </c>
      <c r="G1803" s="37">
        <f>F1803/C1794</f>
        <v>2.68</v>
      </c>
      <c r="H1803" s="37">
        <f>36569/C1794</f>
        <v>2.68</v>
      </c>
    </row>
    <row r="1804" spans="1:8" ht="31.5" customHeight="1" x14ac:dyDescent="0.25">
      <c r="A1804" s="245"/>
      <c r="B1804" s="245"/>
      <c r="C1804" s="249"/>
      <c r="D1804" s="245" t="s">
        <v>318</v>
      </c>
      <c r="E1804" s="38" t="s">
        <v>176</v>
      </c>
      <c r="F1804" s="37">
        <v>2500</v>
      </c>
      <c r="G1804" s="37">
        <f>F1804/C1794</f>
        <v>0.18</v>
      </c>
      <c r="H1804" s="37">
        <f>2500/C1794</f>
        <v>0.18</v>
      </c>
    </row>
    <row r="1805" spans="1:8" ht="15.75" customHeight="1" x14ac:dyDescent="0.25">
      <c r="A1805" s="245"/>
      <c r="B1805" s="245"/>
      <c r="C1805" s="249"/>
      <c r="D1805" s="245"/>
      <c r="E1805" s="38" t="s">
        <v>178</v>
      </c>
      <c r="F1805" s="37">
        <v>1708823</v>
      </c>
      <c r="G1805" s="37">
        <f>F1805/C1794</f>
        <v>125.18</v>
      </c>
      <c r="H1805" s="37">
        <f>1708823/C1794</f>
        <v>125.18</v>
      </c>
    </row>
    <row r="1806" spans="1:8" ht="15.75" customHeight="1" x14ac:dyDescent="0.25">
      <c r="A1806" s="245"/>
      <c r="B1806" s="245"/>
      <c r="C1806" s="249"/>
      <c r="D1806" s="245"/>
      <c r="E1806" s="38" t="s">
        <v>207</v>
      </c>
      <c r="F1806" s="37">
        <v>36569</v>
      </c>
      <c r="G1806" s="37">
        <f>F1806/C1794</f>
        <v>2.68</v>
      </c>
      <c r="H1806" s="37">
        <f>36569/C1794</f>
        <v>2.68</v>
      </c>
    </row>
    <row r="1807" spans="1:8" ht="15.75" x14ac:dyDescent="0.25">
      <c r="A1807" s="245">
        <f>A1794+1</f>
        <v>37</v>
      </c>
      <c r="B1807" s="245" t="s">
        <v>684</v>
      </c>
      <c r="C1807" s="249">
        <v>3159.25</v>
      </c>
      <c r="D1807" s="245" t="s">
        <v>206</v>
      </c>
      <c r="E1807" s="38" t="s">
        <v>216</v>
      </c>
      <c r="F1807" s="37">
        <f>F1808+F1809</f>
        <v>8943836.75</v>
      </c>
      <c r="G1807" s="37">
        <f>G1808+G1809</f>
        <v>2831</v>
      </c>
      <c r="H1807" s="37">
        <f>H1808+H1809</f>
        <v>2831</v>
      </c>
    </row>
    <row r="1808" spans="1:8" ht="15.75" customHeight="1" x14ac:dyDescent="0.25">
      <c r="A1808" s="245">
        <v>77</v>
      </c>
      <c r="B1808" s="245"/>
      <c r="C1808" s="249"/>
      <c r="D1808" s="245"/>
      <c r="E1808" s="38" t="s">
        <v>177</v>
      </c>
      <c r="F1808" s="37">
        <f>H1808*C1807</f>
        <v>8757441</v>
      </c>
      <c r="G1808" s="37">
        <f>F1808/C1807</f>
        <v>2772</v>
      </c>
      <c r="H1808" s="37">
        <v>2772</v>
      </c>
    </row>
    <row r="1809" spans="1:8" ht="15.75" customHeight="1" x14ac:dyDescent="0.25">
      <c r="A1809" s="245">
        <v>78</v>
      </c>
      <c r="B1809" s="245"/>
      <c r="C1809" s="249"/>
      <c r="D1809" s="245"/>
      <c r="E1809" s="38" t="s">
        <v>207</v>
      </c>
      <c r="F1809" s="37">
        <f>H1809*C1807</f>
        <v>186395.75</v>
      </c>
      <c r="G1809" s="37">
        <f>F1809/C1807</f>
        <v>59</v>
      </c>
      <c r="H1809" s="37">
        <v>59</v>
      </c>
    </row>
    <row r="1810" spans="1:8" ht="15.75" x14ac:dyDescent="0.25">
      <c r="A1810" s="245">
        <f>A1807+1</f>
        <v>38</v>
      </c>
      <c r="B1810" s="245" t="s">
        <v>830</v>
      </c>
      <c r="C1810" s="249">
        <v>1522.1</v>
      </c>
      <c r="D1810" s="245" t="s">
        <v>206</v>
      </c>
      <c r="E1810" s="38" t="s">
        <v>216</v>
      </c>
      <c r="F1810" s="37">
        <f>F1811+F1812</f>
        <v>4309065.0999999996</v>
      </c>
      <c r="G1810" s="37">
        <f>G1811+G1812</f>
        <v>2831</v>
      </c>
      <c r="H1810" s="37">
        <f>H1811+H1812</f>
        <v>2831</v>
      </c>
    </row>
    <row r="1811" spans="1:8" ht="15.75" customHeight="1" x14ac:dyDescent="0.25">
      <c r="A1811" s="245">
        <v>75</v>
      </c>
      <c r="B1811" s="245"/>
      <c r="C1811" s="249"/>
      <c r="D1811" s="245"/>
      <c r="E1811" s="38" t="s">
        <v>177</v>
      </c>
      <c r="F1811" s="37">
        <f>C1810*H1811</f>
        <v>4219261.2</v>
      </c>
      <c r="G1811" s="37">
        <f>F1811/C1810</f>
        <v>2772</v>
      </c>
      <c r="H1811" s="37">
        <v>2772</v>
      </c>
    </row>
    <row r="1812" spans="1:8" ht="15.75" x14ac:dyDescent="0.25">
      <c r="A1812" s="245">
        <v>76</v>
      </c>
      <c r="B1812" s="245"/>
      <c r="C1812" s="249"/>
      <c r="D1812" s="245"/>
      <c r="E1812" s="38" t="s">
        <v>207</v>
      </c>
      <c r="F1812" s="37">
        <f>C1810*H1812</f>
        <v>89803.9</v>
      </c>
      <c r="G1812" s="37">
        <f>F1812/C1810</f>
        <v>59</v>
      </c>
      <c r="H1812" s="37">
        <v>59</v>
      </c>
    </row>
    <row r="1813" spans="1:8" ht="15.75" x14ac:dyDescent="0.25">
      <c r="A1813" s="245">
        <f>A1810+1</f>
        <v>39</v>
      </c>
      <c r="B1813" s="245" t="s">
        <v>723</v>
      </c>
      <c r="C1813" s="249">
        <v>12396.3</v>
      </c>
      <c r="D1813" s="186"/>
      <c r="E1813" s="38" t="s">
        <v>216</v>
      </c>
      <c r="F1813" s="37">
        <f>SUM(F1814:F1831)</f>
        <v>10487352</v>
      </c>
      <c r="G1813" s="37">
        <f>SUM(G1814:G1831)</f>
        <v>846.01</v>
      </c>
      <c r="H1813" s="37">
        <f>SUM(H1814:H1831)</f>
        <v>846.01</v>
      </c>
    </row>
    <row r="1814" spans="1:8" ht="31.5" customHeight="1" x14ac:dyDescent="0.25">
      <c r="A1814" s="245"/>
      <c r="B1814" s="245"/>
      <c r="C1814" s="249"/>
      <c r="D1814" s="245" t="s">
        <v>316</v>
      </c>
      <c r="E1814" s="38" t="s">
        <v>176</v>
      </c>
      <c r="F1814" s="37">
        <v>2500</v>
      </c>
      <c r="G1814" s="37">
        <f>F1814/C1813</f>
        <v>0.2</v>
      </c>
      <c r="H1814" s="37">
        <f>2500/C1813</f>
        <v>0.2</v>
      </c>
    </row>
    <row r="1815" spans="1:8" ht="15.75" customHeight="1" x14ac:dyDescent="0.25">
      <c r="A1815" s="245">
        <v>756</v>
      </c>
      <c r="B1815" s="245"/>
      <c r="C1815" s="249"/>
      <c r="D1815" s="245"/>
      <c r="E1815" s="38" t="s">
        <v>178</v>
      </c>
      <c r="F1815" s="37">
        <v>1708823</v>
      </c>
      <c r="G1815" s="37">
        <f>F1815/C1813+0.01</f>
        <v>137.86000000000001</v>
      </c>
      <c r="H1815" s="37">
        <f>1708823/C1813+0.01</f>
        <v>137.86000000000001</v>
      </c>
    </row>
    <row r="1816" spans="1:8" ht="15.75" customHeight="1" x14ac:dyDescent="0.25">
      <c r="A1816" s="245">
        <v>757</v>
      </c>
      <c r="B1816" s="245"/>
      <c r="C1816" s="249"/>
      <c r="D1816" s="245"/>
      <c r="E1816" s="38" t="s">
        <v>207</v>
      </c>
      <c r="F1816" s="37">
        <v>36569</v>
      </c>
      <c r="G1816" s="37">
        <f>F1816/C1813</f>
        <v>2.95</v>
      </c>
      <c r="H1816" s="37">
        <f>36569/C1813</f>
        <v>2.95</v>
      </c>
    </row>
    <row r="1817" spans="1:8" ht="31.5" customHeight="1" x14ac:dyDescent="0.25">
      <c r="A1817" s="245"/>
      <c r="B1817" s="245"/>
      <c r="C1817" s="249"/>
      <c r="D1817" s="245" t="s">
        <v>319</v>
      </c>
      <c r="E1817" s="38" t="s">
        <v>176</v>
      </c>
      <c r="F1817" s="37">
        <v>2500</v>
      </c>
      <c r="G1817" s="37">
        <f>F1817/C1813</f>
        <v>0.2</v>
      </c>
      <c r="H1817" s="37">
        <f>2500/C1813</f>
        <v>0.2</v>
      </c>
    </row>
    <row r="1818" spans="1:8" ht="15.75" customHeight="1" x14ac:dyDescent="0.25">
      <c r="A1818" s="245"/>
      <c r="B1818" s="245"/>
      <c r="C1818" s="249"/>
      <c r="D1818" s="245"/>
      <c r="E1818" s="38" t="s">
        <v>178</v>
      </c>
      <c r="F1818" s="37">
        <v>1708823</v>
      </c>
      <c r="G1818" s="37">
        <f>F1818/C1813</f>
        <v>137.85</v>
      </c>
      <c r="H1818" s="37">
        <f>1708823/C1813</f>
        <v>137.85</v>
      </c>
    </row>
    <row r="1819" spans="1:8" ht="15.75" customHeight="1" x14ac:dyDescent="0.25">
      <c r="A1819" s="245"/>
      <c r="B1819" s="245"/>
      <c r="C1819" s="249"/>
      <c r="D1819" s="245"/>
      <c r="E1819" s="38" t="s">
        <v>207</v>
      </c>
      <c r="F1819" s="37">
        <v>36569</v>
      </c>
      <c r="G1819" s="37">
        <f>F1819/C1813</f>
        <v>2.95</v>
      </c>
      <c r="H1819" s="37">
        <f>36569/C1813</f>
        <v>2.95</v>
      </c>
    </row>
    <row r="1820" spans="1:8" ht="31.5" customHeight="1" x14ac:dyDescent="0.25">
      <c r="A1820" s="245"/>
      <c r="B1820" s="245"/>
      <c r="C1820" s="249"/>
      <c r="D1820" s="245" t="s">
        <v>320</v>
      </c>
      <c r="E1820" s="38" t="s">
        <v>176</v>
      </c>
      <c r="F1820" s="37">
        <v>2500</v>
      </c>
      <c r="G1820" s="37">
        <f>F1820/C1813</f>
        <v>0.2</v>
      </c>
      <c r="H1820" s="37">
        <f>2500/C1813</f>
        <v>0.2</v>
      </c>
    </row>
    <row r="1821" spans="1:8" ht="15.75" customHeight="1" x14ac:dyDescent="0.25">
      <c r="A1821" s="245"/>
      <c r="B1821" s="245"/>
      <c r="C1821" s="249"/>
      <c r="D1821" s="245"/>
      <c r="E1821" s="38" t="s">
        <v>178</v>
      </c>
      <c r="F1821" s="37">
        <v>1708823</v>
      </c>
      <c r="G1821" s="37">
        <f>F1821/C1813</f>
        <v>137.85</v>
      </c>
      <c r="H1821" s="37">
        <f>1708823/C1813</f>
        <v>137.85</v>
      </c>
    </row>
    <row r="1822" spans="1:8" ht="15.75" customHeight="1" x14ac:dyDescent="0.25">
      <c r="A1822" s="245"/>
      <c r="B1822" s="245"/>
      <c r="C1822" s="249"/>
      <c r="D1822" s="245"/>
      <c r="E1822" s="38" t="s">
        <v>207</v>
      </c>
      <c r="F1822" s="37">
        <v>36569</v>
      </c>
      <c r="G1822" s="37">
        <f>F1822/C1813</f>
        <v>2.95</v>
      </c>
      <c r="H1822" s="37">
        <f>36569/C1813</f>
        <v>2.95</v>
      </c>
    </row>
    <row r="1823" spans="1:8" ht="31.5" customHeight="1" x14ac:dyDescent="0.25">
      <c r="A1823" s="245"/>
      <c r="B1823" s="245"/>
      <c r="C1823" s="249"/>
      <c r="D1823" s="245" t="s">
        <v>321</v>
      </c>
      <c r="E1823" s="38" t="s">
        <v>176</v>
      </c>
      <c r="F1823" s="37">
        <v>2500</v>
      </c>
      <c r="G1823" s="37">
        <f>F1823/C1813</f>
        <v>0.2</v>
      </c>
      <c r="H1823" s="37">
        <f>2500/C1813</f>
        <v>0.2</v>
      </c>
    </row>
    <row r="1824" spans="1:8" ht="15.75" customHeight="1" x14ac:dyDescent="0.25">
      <c r="A1824" s="245"/>
      <c r="B1824" s="245"/>
      <c r="C1824" s="249"/>
      <c r="D1824" s="245"/>
      <c r="E1824" s="38" t="s">
        <v>178</v>
      </c>
      <c r="F1824" s="37">
        <v>1708823</v>
      </c>
      <c r="G1824" s="37">
        <f>F1824/C1813</f>
        <v>137.85</v>
      </c>
      <c r="H1824" s="37">
        <f>1708823/C1813</f>
        <v>137.85</v>
      </c>
    </row>
    <row r="1825" spans="1:8" ht="15.75" customHeight="1" x14ac:dyDescent="0.25">
      <c r="A1825" s="245"/>
      <c r="B1825" s="245"/>
      <c r="C1825" s="249"/>
      <c r="D1825" s="245"/>
      <c r="E1825" s="38" t="s">
        <v>207</v>
      </c>
      <c r="F1825" s="37">
        <v>36569</v>
      </c>
      <c r="G1825" s="37">
        <f>F1825/C1813</f>
        <v>2.95</v>
      </c>
      <c r="H1825" s="37">
        <f>36569/C1813</f>
        <v>2.95</v>
      </c>
    </row>
    <row r="1826" spans="1:8" ht="31.5" customHeight="1" x14ac:dyDescent="0.25">
      <c r="A1826" s="245"/>
      <c r="B1826" s="245"/>
      <c r="C1826" s="249"/>
      <c r="D1826" s="245" t="s">
        <v>317</v>
      </c>
      <c r="E1826" s="38" t="s">
        <v>176</v>
      </c>
      <c r="F1826" s="37">
        <v>2500</v>
      </c>
      <c r="G1826" s="37">
        <f>F1826/C1813</f>
        <v>0.2</v>
      </c>
      <c r="H1826" s="37">
        <f>2500/C1813</f>
        <v>0.2</v>
      </c>
    </row>
    <row r="1827" spans="1:8" ht="15.75" customHeight="1" x14ac:dyDescent="0.25">
      <c r="A1827" s="245"/>
      <c r="B1827" s="245"/>
      <c r="C1827" s="249"/>
      <c r="D1827" s="245"/>
      <c r="E1827" s="38" t="s">
        <v>178</v>
      </c>
      <c r="F1827" s="37">
        <v>1708823</v>
      </c>
      <c r="G1827" s="37">
        <f>F1827/C1813</f>
        <v>137.85</v>
      </c>
      <c r="H1827" s="37">
        <f>1708823/C1813</f>
        <v>137.85</v>
      </c>
    </row>
    <row r="1828" spans="1:8" ht="15.75" customHeight="1" x14ac:dyDescent="0.25">
      <c r="A1828" s="245"/>
      <c r="B1828" s="245"/>
      <c r="C1828" s="249"/>
      <c r="D1828" s="245"/>
      <c r="E1828" s="38" t="s">
        <v>207</v>
      </c>
      <c r="F1828" s="37">
        <v>36569</v>
      </c>
      <c r="G1828" s="37">
        <f>F1828/C1813</f>
        <v>2.95</v>
      </c>
      <c r="H1828" s="37">
        <f>36569/C1813</f>
        <v>2.95</v>
      </c>
    </row>
    <row r="1829" spans="1:8" ht="31.5" customHeight="1" x14ac:dyDescent="0.25">
      <c r="A1829" s="245"/>
      <c r="B1829" s="245"/>
      <c r="C1829" s="249"/>
      <c r="D1829" s="245" t="s">
        <v>318</v>
      </c>
      <c r="E1829" s="38" t="s">
        <v>176</v>
      </c>
      <c r="F1829" s="37">
        <v>2500</v>
      </c>
      <c r="G1829" s="37">
        <f>F1829/C1813</f>
        <v>0.2</v>
      </c>
      <c r="H1829" s="37">
        <f>2500/C1813</f>
        <v>0.2</v>
      </c>
    </row>
    <row r="1830" spans="1:8" ht="15.75" customHeight="1" x14ac:dyDescent="0.25">
      <c r="A1830" s="245"/>
      <c r="B1830" s="245"/>
      <c r="C1830" s="249"/>
      <c r="D1830" s="245"/>
      <c r="E1830" s="38" t="s">
        <v>178</v>
      </c>
      <c r="F1830" s="37">
        <v>1708823</v>
      </c>
      <c r="G1830" s="37">
        <f>F1830/C1813</f>
        <v>137.85</v>
      </c>
      <c r="H1830" s="37">
        <f>1708823/C1813</f>
        <v>137.85</v>
      </c>
    </row>
    <row r="1831" spans="1:8" ht="15.75" customHeight="1" x14ac:dyDescent="0.25">
      <c r="A1831" s="245"/>
      <c r="B1831" s="245"/>
      <c r="C1831" s="249"/>
      <c r="D1831" s="245"/>
      <c r="E1831" s="38" t="s">
        <v>207</v>
      </c>
      <c r="F1831" s="37">
        <v>36569</v>
      </c>
      <c r="G1831" s="37">
        <f>F1831/C1813</f>
        <v>2.95</v>
      </c>
      <c r="H1831" s="37">
        <f>36569/C1813</f>
        <v>2.95</v>
      </c>
    </row>
    <row r="1832" spans="1:8" ht="15.75" x14ac:dyDescent="0.25">
      <c r="A1832" s="245">
        <f>A1813+1</f>
        <v>40</v>
      </c>
      <c r="B1832" s="245" t="s">
        <v>724</v>
      </c>
      <c r="C1832" s="249">
        <v>8847.6</v>
      </c>
      <c r="D1832" s="186"/>
      <c r="E1832" s="38" t="s">
        <v>216</v>
      </c>
      <c r="F1832" s="37">
        <f>SUM(F1833:F1847)</f>
        <v>8739460</v>
      </c>
      <c r="G1832" s="37">
        <f>SUM(G1833:G1847)</f>
        <v>987.78</v>
      </c>
      <c r="H1832" s="37">
        <f>SUM(H1833:H1847)</f>
        <v>987.78</v>
      </c>
    </row>
    <row r="1833" spans="1:8" ht="31.5" customHeight="1" x14ac:dyDescent="0.25">
      <c r="A1833" s="245"/>
      <c r="B1833" s="245"/>
      <c r="C1833" s="249"/>
      <c r="D1833" s="245" t="s">
        <v>316</v>
      </c>
      <c r="E1833" s="38" t="s">
        <v>176</v>
      </c>
      <c r="F1833" s="37">
        <v>2500</v>
      </c>
      <c r="G1833" s="37">
        <f>F1833/C1832</f>
        <v>0.28000000000000003</v>
      </c>
      <c r="H1833" s="37">
        <f>2500/C1832</f>
        <v>0.28000000000000003</v>
      </c>
    </row>
    <row r="1834" spans="1:8" ht="15.75" customHeight="1" x14ac:dyDescent="0.25">
      <c r="A1834" s="245">
        <v>756</v>
      </c>
      <c r="B1834" s="245"/>
      <c r="C1834" s="249"/>
      <c r="D1834" s="245"/>
      <c r="E1834" s="38" t="s">
        <v>178</v>
      </c>
      <c r="F1834" s="37">
        <v>1708823</v>
      </c>
      <c r="G1834" s="37">
        <f>F1834/C1832+0.01</f>
        <v>193.15</v>
      </c>
      <c r="H1834" s="37">
        <f>1708823/C1832+0.01</f>
        <v>193.15</v>
      </c>
    </row>
    <row r="1835" spans="1:8" ht="15.75" customHeight="1" x14ac:dyDescent="0.25">
      <c r="A1835" s="245">
        <v>757</v>
      </c>
      <c r="B1835" s="245"/>
      <c r="C1835" s="249"/>
      <c r="D1835" s="245"/>
      <c r="E1835" s="38" t="s">
        <v>207</v>
      </c>
      <c r="F1835" s="37">
        <v>36569</v>
      </c>
      <c r="G1835" s="37">
        <f>F1835/C1832</f>
        <v>4.13</v>
      </c>
      <c r="H1835" s="37">
        <f>36569/C1832</f>
        <v>4.13</v>
      </c>
    </row>
    <row r="1836" spans="1:8" ht="31.5" customHeight="1" x14ac:dyDescent="0.25">
      <c r="A1836" s="245"/>
      <c r="B1836" s="245"/>
      <c r="C1836" s="249"/>
      <c r="D1836" s="245" t="s">
        <v>319</v>
      </c>
      <c r="E1836" s="38" t="s">
        <v>176</v>
      </c>
      <c r="F1836" s="37">
        <v>2500</v>
      </c>
      <c r="G1836" s="37">
        <f>F1836/C1832</f>
        <v>0.28000000000000003</v>
      </c>
      <c r="H1836" s="37">
        <f>2500/C1832</f>
        <v>0.28000000000000003</v>
      </c>
    </row>
    <row r="1837" spans="1:8" ht="15.75" customHeight="1" x14ac:dyDescent="0.25">
      <c r="A1837" s="245"/>
      <c r="B1837" s="245"/>
      <c r="C1837" s="249"/>
      <c r="D1837" s="245"/>
      <c r="E1837" s="38" t="s">
        <v>178</v>
      </c>
      <c r="F1837" s="37">
        <v>1708823</v>
      </c>
      <c r="G1837" s="37">
        <f>F1837/C1832+0.01</f>
        <v>193.15</v>
      </c>
      <c r="H1837" s="37">
        <f>1708823/C1832+0.01</f>
        <v>193.15</v>
      </c>
    </row>
    <row r="1838" spans="1:8" ht="15.75" customHeight="1" x14ac:dyDescent="0.25">
      <c r="A1838" s="245"/>
      <c r="B1838" s="245"/>
      <c r="C1838" s="249"/>
      <c r="D1838" s="245"/>
      <c r="E1838" s="38" t="s">
        <v>207</v>
      </c>
      <c r="F1838" s="37">
        <v>36569</v>
      </c>
      <c r="G1838" s="37">
        <f>F1838/C1832</f>
        <v>4.13</v>
      </c>
      <c r="H1838" s="37">
        <f>36569/C1832</f>
        <v>4.13</v>
      </c>
    </row>
    <row r="1839" spans="1:8" ht="31.5" customHeight="1" x14ac:dyDescent="0.25">
      <c r="A1839" s="245"/>
      <c r="B1839" s="245"/>
      <c r="C1839" s="249"/>
      <c r="D1839" s="245" t="s">
        <v>320</v>
      </c>
      <c r="E1839" s="38" t="s">
        <v>176</v>
      </c>
      <c r="F1839" s="37">
        <v>2500</v>
      </c>
      <c r="G1839" s="37">
        <f>F1839/C1832</f>
        <v>0.28000000000000003</v>
      </c>
      <c r="H1839" s="37">
        <f>2500/C1832</f>
        <v>0.28000000000000003</v>
      </c>
    </row>
    <row r="1840" spans="1:8" ht="15.75" customHeight="1" x14ac:dyDescent="0.25">
      <c r="A1840" s="245"/>
      <c r="B1840" s="245"/>
      <c r="C1840" s="249"/>
      <c r="D1840" s="245"/>
      <c r="E1840" s="38" t="s">
        <v>178</v>
      </c>
      <c r="F1840" s="37">
        <v>1708823</v>
      </c>
      <c r="G1840" s="37">
        <f>F1840/C1832+0.01</f>
        <v>193.15</v>
      </c>
      <c r="H1840" s="37">
        <f>1708823/C1832+0.01</f>
        <v>193.15</v>
      </c>
    </row>
    <row r="1841" spans="1:8" ht="15.75" customHeight="1" x14ac:dyDescent="0.25">
      <c r="A1841" s="245"/>
      <c r="B1841" s="245"/>
      <c r="C1841" s="249"/>
      <c r="D1841" s="245"/>
      <c r="E1841" s="38" t="s">
        <v>207</v>
      </c>
      <c r="F1841" s="37">
        <v>36569</v>
      </c>
      <c r="G1841" s="37">
        <f>F1841/C1832</f>
        <v>4.13</v>
      </c>
      <c r="H1841" s="37">
        <f>36569/C1832</f>
        <v>4.13</v>
      </c>
    </row>
    <row r="1842" spans="1:8" ht="31.5" customHeight="1" x14ac:dyDescent="0.25">
      <c r="A1842" s="245"/>
      <c r="B1842" s="245"/>
      <c r="C1842" s="249"/>
      <c r="D1842" s="245" t="s">
        <v>321</v>
      </c>
      <c r="E1842" s="38" t="s">
        <v>176</v>
      </c>
      <c r="F1842" s="37">
        <v>2500</v>
      </c>
      <c r="G1842" s="37">
        <f>F1842/C1832</f>
        <v>0.28000000000000003</v>
      </c>
      <c r="H1842" s="37">
        <f>2500/C1832</f>
        <v>0.28000000000000003</v>
      </c>
    </row>
    <row r="1843" spans="1:8" ht="15.75" customHeight="1" x14ac:dyDescent="0.25">
      <c r="A1843" s="245"/>
      <c r="B1843" s="245"/>
      <c r="C1843" s="249"/>
      <c r="D1843" s="245"/>
      <c r="E1843" s="38" t="s">
        <v>178</v>
      </c>
      <c r="F1843" s="37">
        <v>1708823</v>
      </c>
      <c r="G1843" s="37">
        <f>F1843/C1832</f>
        <v>193.14</v>
      </c>
      <c r="H1843" s="37">
        <f>1708823/C1832</f>
        <v>193.14</v>
      </c>
    </row>
    <row r="1844" spans="1:8" ht="15.75" customHeight="1" x14ac:dyDescent="0.25">
      <c r="A1844" s="245"/>
      <c r="B1844" s="245"/>
      <c r="C1844" s="249"/>
      <c r="D1844" s="245"/>
      <c r="E1844" s="38" t="s">
        <v>207</v>
      </c>
      <c r="F1844" s="37">
        <v>36569</v>
      </c>
      <c r="G1844" s="37">
        <f>F1844/C1832</f>
        <v>4.13</v>
      </c>
      <c r="H1844" s="37">
        <f>36569/C1832</f>
        <v>4.13</v>
      </c>
    </row>
    <row r="1845" spans="1:8" ht="31.5" customHeight="1" x14ac:dyDescent="0.25">
      <c r="A1845" s="245"/>
      <c r="B1845" s="245"/>
      <c r="C1845" s="249"/>
      <c r="D1845" s="245" t="s">
        <v>317</v>
      </c>
      <c r="E1845" s="38" t="s">
        <v>176</v>
      </c>
      <c r="F1845" s="37">
        <v>2500</v>
      </c>
      <c r="G1845" s="37">
        <f>F1845/C1832</f>
        <v>0.28000000000000003</v>
      </c>
      <c r="H1845" s="37">
        <f>2500/C1832</f>
        <v>0.28000000000000003</v>
      </c>
    </row>
    <row r="1846" spans="1:8" ht="15.75" customHeight="1" x14ac:dyDescent="0.25">
      <c r="A1846" s="245"/>
      <c r="B1846" s="245"/>
      <c r="C1846" s="249"/>
      <c r="D1846" s="245"/>
      <c r="E1846" s="38" t="s">
        <v>178</v>
      </c>
      <c r="F1846" s="37">
        <v>1708823</v>
      </c>
      <c r="G1846" s="37">
        <f>F1846/C1832</f>
        <v>193.14</v>
      </c>
      <c r="H1846" s="37">
        <f>1708823/C1832</f>
        <v>193.14</v>
      </c>
    </row>
    <row r="1847" spans="1:8" ht="15.75" customHeight="1" x14ac:dyDescent="0.25">
      <c r="A1847" s="245"/>
      <c r="B1847" s="245"/>
      <c r="C1847" s="249"/>
      <c r="D1847" s="245"/>
      <c r="E1847" s="38" t="s">
        <v>207</v>
      </c>
      <c r="F1847" s="37">
        <v>36569</v>
      </c>
      <c r="G1847" s="37">
        <f>F1847/C1832</f>
        <v>4.13</v>
      </c>
      <c r="H1847" s="37">
        <f>36569/C1832</f>
        <v>4.13</v>
      </c>
    </row>
    <row r="1848" spans="1:8" ht="15.75" x14ac:dyDescent="0.25">
      <c r="A1848" s="245">
        <f>A1832+1</f>
        <v>41</v>
      </c>
      <c r="B1848" s="245" t="s">
        <v>725</v>
      </c>
      <c r="C1848" s="249">
        <v>17452.2</v>
      </c>
      <c r="D1848" s="186"/>
      <c r="E1848" s="38" t="s">
        <v>216</v>
      </c>
      <c r="F1848" s="37">
        <f>SUM(F1849:F1875)</f>
        <v>15731028</v>
      </c>
      <c r="G1848" s="37">
        <f>SUM(G1849:G1875)</f>
        <v>901.38</v>
      </c>
      <c r="H1848" s="37">
        <f>SUM(H1849:H1875)</f>
        <v>901.38</v>
      </c>
    </row>
    <row r="1849" spans="1:8" ht="31.5" customHeight="1" x14ac:dyDescent="0.25">
      <c r="A1849" s="245"/>
      <c r="B1849" s="245"/>
      <c r="C1849" s="249"/>
      <c r="D1849" s="245" t="s">
        <v>316</v>
      </c>
      <c r="E1849" s="38" t="s">
        <v>176</v>
      </c>
      <c r="F1849" s="37">
        <v>2500</v>
      </c>
      <c r="G1849" s="37">
        <f>F1849/C1848</f>
        <v>0.14000000000000001</v>
      </c>
      <c r="H1849" s="37">
        <f>2500/C1848</f>
        <v>0.14000000000000001</v>
      </c>
    </row>
    <row r="1850" spans="1:8" ht="15.75" customHeight="1" x14ac:dyDescent="0.25">
      <c r="A1850" s="245">
        <v>756</v>
      </c>
      <c r="B1850" s="245"/>
      <c r="C1850" s="249"/>
      <c r="D1850" s="245"/>
      <c r="E1850" s="38" t="s">
        <v>178</v>
      </c>
      <c r="F1850" s="37">
        <v>1708823</v>
      </c>
      <c r="G1850" s="37">
        <f>F1850/C1848+0.01</f>
        <v>97.92</v>
      </c>
      <c r="H1850" s="37">
        <f>1708823/C1848+0.01</f>
        <v>97.92</v>
      </c>
    </row>
    <row r="1851" spans="1:8" ht="15.75" customHeight="1" x14ac:dyDescent="0.25">
      <c r="A1851" s="245">
        <v>757</v>
      </c>
      <c r="B1851" s="245"/>
      <c r="C1851" s="249"/>
      <c r="D1851" s="245"/>
      <c r="E1851" s="38" t="s">
        <v>207</v>
      </c>
      <c r="F1851" s="37">
        <v>36569</v>
      </c>
      <c r="G1851" s="37">
        <f>F1851/C1848</f>
        <v>2.1</v>
      </c>
      <c r="H1851" s="37">
        <f>36569/C1848</f>
        <v>2.1</v>
      </c>
    </row>
    <row r="1852" spans="1:8" ht="31.5" customHeight="1" x14ac:dyDescent="0.25">
      <c r="A1852" s="245"/>
      <c r="B1852" s="245"/>
      <c r="C1852" s="249"/>
      <c r="D1852" s="245" t="s">
        <v>319</v>
      </c>
      <c r="E1852" s="38" t="s">
        <v>176</v>
      </c>
      <c r="F1852" s="37">
        <v>2500</v>
      </c>
      <c r="G1852" s="37">
        <f>F1852/C1848</f>
        <v>0.14000000000000001</v>
      </c>
      <c r="H1852" s="37">
        <f>2500/C1848</f>
        <v>0.14000000000000001</v>
      </c>
    </row>
    <row r="1853" spans="1:8" ht="15.75" customHeight="1" x14ac:dyDescent="0.25">
      <c r="A1853" s="245"/>
      <c r="B1853" s="245"/>
      <c r="C1853" s="249"/>
      <c r="D1853" s="245"/>
      <c r="E1853" s="38" t="s">
        <v>178</v>
      </c>
      <c r="F1853" s="37">
        <v>1708823</v>
      </c>
      <c r="G1853" s="37">
        <f>F1853/C1848+0.01</f>
        <v>97.92</v>
      </c>
      <c r="H1853" s="37">
        <f>1708823/C1848+0.01</f>
        <v>97.92</v>
      </c>
    </row>
    <row r="1854" spans="1:8" ht="15.75" customHeight="1" x14ac:dyDescent="0.25">
      <c r="A1854" s="245"/>
      <c r="B1854" s="245"/>
      <c r="C1854" s="249"/>
      <c r="D1854" s="245"/>
      <c r="E1854" s="38" t="s">
        <v>207</v>
      </c>
      <c r="F1854" s="37">
        <v>36569</v>
      </c>
      <c r="G1854" s="37">
        <f>F1854/C1848</f>
        <v>2.1</v>
      </c>
      <c r="H1854" s="37">
        <f>36569/C1848</f>
        <v>2.1</v>
      </c>
    </row>
    <row r="1855" spans="1:8" ht="31.5" customHeight="1" x14ac:dyDescent="0.25">
      <c r="A1855" s="245"/>
      <c r="B1855" s="245"/>
      <c r="C1855" s="249"/>
      <c r="D1855" s="245" t="s">
        <v>320</v>
      </c>
      <c r="E1855" s="38" t="s">
        <v>176</v>
      </c>
      <c r="F1855" s="37">
        <v>2500</v>
      </c>
      <c r="G1855" s="37">
        <f>F1855/C1848</f>
        <v>0.14000000000000001</v>
      </c>
      <c r="H1855" s="37">
        <f>2500/C1848</f>
        <v>0.14000000000000001</v>
      </c>
    </row>
    <row r="1856" spans="1:8" ht="15.75" customHeight="1" x14ac:dyDescent="0.25">
      <c r="A1856" s="245"/>
      <c r="B1856" s="245"/>
      <c r="C1856" s="249"/>
      <c r="D1856" s="245"/>
      <c r="E1856" s="38" t="s">
        <v>178</v>
      </c>
      <c r="F1856" s="37">
        <v>1708823</v>
      </c>
      <c r="G1856" s="37">
        <f>F1856/C1848+0.01</f>
        <v>97.92</v>
      </c>
      <c r="H1856" s="37">
        <f>1708823/C1848+0.01</f>
        <v>97.92</v>
      </c>
    </row>
    <row r="1857" spans="1:8" ht="15.75" customHeight="1" x14ac:dyDescent="0.25">
      <c r="A1857" s="245"/>
      <c r="B1857" s="245"/>
      <c r="C1857" s="249"/>
      <c r="D1857" s="245"/>
      <c r="E1857" s="38" t="s">
        <v>207</v>
      </c>
      <c r="F1857" s="37">
        <v>36569</v>
      </c>
      <c r="G1857" s="37">
        <f>F1857/C1848</f>
        <v>2.1</v>
      </c>
      <c r="H1857" s="37">
        <f>36569/C1848</f>
        <v>2.1</v>
      </c>
    </row>
    <row r="1858" spans="1:8" ht="31.5" customHeight="1" x14ac:dyDescent="0.25">
      <c r="A1858" s="245"/>
      <c r="B1858" s="245"/>
      <c r="C1858" s="249"/>
      <c r="D1858" s="245" t="s">
        <v>321</v>
      </c>
      <c r="E1858" s="38" t="s">
        <v>176</v>
      </c>
      <c r="F1858" s="37">
        <v>2500</v>
      </c>
      <c r="G1858" s="37">
        <f>F1858/C1848</f>
        <v>0.14000000000000001</v>
      </c>
      <c r="H1858" s="37">
        <f>2500/C1848</f>
        <v>0.14000000000000001</v>
      </c>
    </row>
    <row r="1859" spans="1:8" ht="15.75" customHeight="1" x14ac:dyDescent="0.25">
      <c r="A1859" s="245"/>
      <c r="B1859" s="245"/>
      <c r="C1859" s="249"/>
      <c r="D1859" s="245"/>
      <c r="E1859" s="38" t="s">
        <v>178</v>
      </c>
      <c r="F1859" s="37">
        <v>1708823</v>
      </c>
      <c r="G1859" s="37">
        <f>F1859/C1848</f>
        <v>97.91</v>
      </c>
      <c r="H1859" s="37">
        <f>1708823/C1848</f>
        <v>97.91</v>
      </c>
    </row>
    <row r="1860" spans="1:8" ht="15.75" customHeight="1" x14ac:dyDescent="0.25">
      <c r="A1860" s="245"/>
      <c r="B1860" s="245"/>
      <c r="C1860" s="249"/>
      <c r="D1860" s="245"/>
      <c r="E1860" s="38" t="s">
        <v>207</v>
      </c>
      <c r="F1860" s="37">
        <v>36569</v>
      </c>
      <c r="G1860" s="37">
        <f>F1860/C1848</f>
        <v>2.1</v>
      </c>
      <c r="H1860" s="37">
        <f>36569/C1848</f>
        <v>2.1</v>
      </c>
    </row>
    <row r="1861" spans="1:8" ht="31.5" customHeight="1" x14ac:dyDescent="0.25">
      <c r="A1861" s="245"/>
      <c r="B1861" s="245"/>
      <c r="C1861" s="249"/>
      <c r="D1861" s="245" t="s">
        <v>317</v>
      </c>
      <c r="E1861" s="38" t="s">
        <v>176</v>
      </c>
      <c r="F1861" s="37">
        <v>2500</v>
      </c>
      <c r="G1861" s="37">
        <f>F1861/C1848</f>
        <v>0.14000000000000001</v>
      </c>
      <c r="H1861" s="37">
        <f>2500/C1848</f>
        <v>0.14000000000000001</v>
      </c>
    </row>
    <row r="1862" spans="1:8" ht="15.75" customHeight="1" x14ac:dyDescent="0.25">
      <c r="A1862" s="245"/>
      <c r="B1862" s="245"/>
      <c r="C1862" s="249"/>
      <c r="D1862" s="245"/>
      <c r="E1862" s="38" t="s">
        <v>178</v>
      </c>
      <c r="F1862" s="37">
        <v>1708823</v>
      </c>
      <c r="G1862" s="37">
        <f>F1862/C1848</f>
        <v>97.91</v>
      </c>
      <c r="H1862" s="37">
        <f>1708823/C1848</f>
        <v>97.91</v>
      </c>
    </row>
    <row r="1863" spans="1:8" ht="15.75" customHeight="1" x14ac:dyDescent="0.25">
      <c r="A1863" s="245"/>
      <c r="B1863" s="245"/>
      <c r="C1863" s="249"/>
      <c r="D1863" s="245"/>
      <c r="E1863" s="38" t="s">
        <v>207</v>
      </c>
      <c r="F1863" s="37">
        <v>36569</v>
      </c>
      <c r="G1863" s="37">
        <f>F1863/C1848</f>
        <v>2.1</v>
      </c>
      <c r="H1863" s="37">
        <f>36569/C1848</f>
        <v>2.1</v>
      </c>
    </row>
    <row r="1864" spans="1:8" ht="31.5" customHeight="1" x14ac:dyDescent="0.25">
      <c r="A1864" s="245"/>
      <c r="B1864" s="245"/>
      <c r="C1864" s="249"/>
      <c r="D1864" s="245" t="s">
        <v>318</v>
      </c>
      <c r="E1864" s="38" t="s">
        <v>176</v>
      </c>
      <c r="F1864" s="37">
        <v>2500</v>
      </c>
      <c r="G1864" s="37">
        <f>F1864/C1848</f>
        <v>0.14000000000000001</v>
      </c>
      <c r="H1864" s="37">
        <f>2500/C1848</f>
        <v>0.14000000000000001</v>
      </c>
    </row>
    <row r="1865" spans="1:8" ht="15.75" customHeight="1" x14ac:dyDescent="0.25">
      <c r="A1865" s="245"/>
      <c r="B1865" s="245"/>
      <c r="C1865" s="249"/>
      <c r="D1865" s="245"/>
      <c r="E1865" s="38" t="s">
        <v>178</v>
      </c>
      <c r="F1865" s="37">
        <v>1708823</v>
      </c>
      <c r="G1865" s="37">
        <f>F1865/C1848</f>
        <v>97.91</v>
      </c>
      <c r="H1865" s="37">
        <f>1708823/C1848</f>
        <v>97.91</v>
      </c>
    </row>
    <row r="1866" spans="1:8" ht="15.75" customHeight="1" x14ac:dyDescent="0.25">
      <c r="A1866" s="245"/>
      <c r="B1866" s="245"/>
      <c r="C1866" s="249"/>
      <c r="D1866" s="245"/>
      <c r="E1866" s="38" t="s">
        <v>207</v>
      </c>
      <c r="F1866" s="37">
        <v>36569</v>
      </c>
      <c r="G1866" s="37">
        <f>F1866/C1848</f>
        <v>2.1</v>
      </c>
      <c r="H1866" s="37">
        <f>36569/C1848</f>
        <v>2.1</v>
      </c>
    </row>
    <row r="1867" spans="1:8" ht="31.5" customHeight="1" x14ac:dyDescent="0.25">
      <c r="A1867" s="245"/>
      <c r="B1867" s="245"/>
      <c r="C1867" s="249"/>
      <c r="D1867" s="245" t="s">
        <v>322</v>
      </c>
      <c r="E1867" s="38" t="s">
        <v>176</v>
      </c>
      <c r="F1867" s="37">
        <v>2500</v>
      </c>
      <c r="G1867" s="37">
        <f>F1867/C1848</f>
        <v>0.14000000000000001</v>
      </c>
      <c r="H1867" s="37">
        <f>2500/C1848</f>
        <v>0.14000000000000001</v>
      </c>
    </row>
    <row r="1868" spans="1:8" ht="15.75" customHeight="1" x14ac:dyDescent="0.25">
      <c r="A1868" s="245"/>
      <c r="B1868" s="245"/>
      <c r="C1868" s="249"/>
      <c r="D1868" s="245"/>
      <c r="E1868" s="38" t="s">
        <v>178</v>
      </c>
      <c r="F1868" s="37">
        <v>1708823</v>
      </c>
      <c r="G1868" s="37">
        <f>F1868/C1848</f>
        <v>97.91</v>
      </c>
      <c r="H1868" s="37">
        <f>1708823/C1848</f>
        <v>97.91</v>
      </c>
    </row>
    <row r="1869" spans="1:8" ht="15.75" customHeight="1" x14ac:dyDescent="0.25">
      <c r="A1869" s="245"/>
      <c r="B1869" s="245"/>
      <c r="C1869" s="249"/>
      <c r="D1869" s="245"/>
      <c r="E1869" s="38" t="s">
        <v>207</v>
      </c>
      <c r="F1869" s="37">
        <v>36569</v>
      </c>
      <c r="G1869" s="37">
        <f>F1869/C1848</f>
        <v>2.1</v>
      </c>
      <c r="H1869" s="37">
        <f>36569/C1848</f>
        <v>2.1</v>
      </c>
    </row>
    <row r="1870" spans="1:8" ht="31.5" customHeight="1" x14ac:dyDescent="0.25">
      <c r="A1870" s="245"/>
      <c r="B1870" s="245"/>
      <c r="C1870" s="249"/>
      <c r="D1870" s="245" t="s">
        <v>323</v>
      </c>
      <c r="E1870" s="38" t="s">
        <v>176</v>
      </c>
      <c r="F1870" s="37">
        <v>2500</v>
      </c>
      <c r="G1870" s="37">
        <f>F1870/C1848</f>
        <v>0.14000000000000001</v>
      </c>
      <c r="H1870" s="37">
        <f>2500/C1848</f>
        <v>0.14000000000000001</v>
      </c>
    </row>
    <row r="1871" spans="1:8" ht="15.75" customHeight="1" x14ac:dyDescent="0.25">
      <c r="A1871" s="245"/>
      <c r="B1871" s="245"/>
      <c r="C1871" s="249"/>
      <c r="D1871" s="245"/>
      <c r="E1871" s="38" t="s">
        <v>178</v>
      </c>
      <c r="F1871" s="37">
        <v>1708823</v>
      </c>
      <c r="G1871" s="37">
        <f>F1871/C1848</f>
        <v>97.91</v>
      </c>
      <c r="H1871" s="37">
        <f>1708823/C1848</f>
        <v>97.91</v>
      </c>
    </row>
    <row r="1872" spans="1:8" ht="15.75" customHeight="1" x14ac:dyDescent="0.25">
      <c r="A1872" s="245"/>
      <c r="B1872" s="245"/>
      <c r="C1872" s="249"/>
      <c r="D1872" s="245"/>
      <c r="E1872" s="38" t="s">
        <v>207</v>
      </c>
      <c r="F1872" s="37">
        <v>36569</v>
      </c>
      <c r="G1872" s="37">
        <f>F1872/C1848</f>
        <v>2.1</v>
      </c>
      <c r="H1872" s="37">
        <f>36569/C1848</f>
        <v>2.1</v>
      </c>
    </row>
    <row r="1873" spans="1:8" ht="31.5" customHeight="1" x14ac:dyDescent="0.25">
      <c r="A1873" s="245"/>
      <c r="B1873" s="245"/>
      <c r="C1873" s="249"/>
      <c r="D1873" s="245" t="s">
        <v>324</v>
      </c>
      <c r="E1873" s="38" t="s">
        <v>176</v>
      </c>
      <c r="F1873" s="37">
        <v>2500</v>
      </c>
      <c r="G1873" s="37">
        <f>F1873/C1848</f>
        <v>0.14000000000000001</v>
      </c>
      <c r="H1873" s="37">
        <f>2500/C1848</f>
        <v>0.14000000000000001</v>
      </c>
    </row>
    <row r="1874" spans="1:8" ht="15.75" customHeight="1" x14ac:dyDescent="0.25">
      <c r="A1874" s="245"/>
      <c r="B1874" s="245"/>
      <c r="C1874" s="249"/>
      <c r="D1874" s="245"/>
      <c r="E1874" s="38" t="s">
        <v>178</v>
      </c>
      <c r="F1874" s="37">
        <v>1708823</v>
      </c>
      <c r="G1874" s="37">
        <f>F1874/C1848</f>
        <v>97.91</v>
      </c>
      <c r="H1874" s="37">
        <f>1708823/C1848</f>
        <v>97.91</v>
      </c>
    </row>
    <row r="1875" spans="1:8" ht="15.75" customHeight="1" x14ac:dyDescent="0.25">
      <c r="A1875" s="245"/>
      <c r="B1875" s="245"/>
      <c r="C1875" s="249"/>
      <c r="D1875" s="245"/>
      <c r="E1875" s="38" t="s">
        <v>207</v>
      </c>
      <c r="F1875" s="37">
        <v>36569</v>
      </c>
      <c r="G1875" s="37">
        <f>F1875/C1848</f>
        <v>2.1</v>
      </c>
      <c r="H1875" s="37">
        <f>36569/C1848</f>
        <v>2.1</v>
      </c>
    </row>
    <row r="1876" spans="1:8" ht="15.75" x14ac:dyDescent="0.25">
      <c r="A1876" s="245">
        <f>A1848+1</f>
        <v>42</v>
      </c>
      <c r="B1876" s="245" t="s">
        <v>726</v>
      </c>
      <c r="C1876" s="249">
        <v>9043.4</v>
      </c>
      <c r="D1876" s="186"/>
      <c r="E1876" s="38" t="s">
        <v>216</v>
      </c>
      <c r="F1876" s="37">
        <f>SUM(F1877:F1891)</f>
        <v>8739460</v>
      </c>
      <c r="G1876" s="37">
        <f>SUM(G1877:G1891)</f>
        <v>966.39</v>
      </c>
      <c r="H1876" s="37">
        <f>SUM(H1877:H1891)</f>
        <v>966.39</v>
      </c>
    </row>
    <row r="1877" spans="1:8" ht="31.5" customHeight="1" x14ac:dyDescent="0.25">
      <c r="A1877" s="245"/>
      <c r="B1877" s="245"/>
      <c r="C1877" s="249"/>
      <c r="D1877" s="245" t="s">
        <v>316</v>
      </c>
      <c r="E1877" s="38" t="s">
        <v>176</v>
      </c>
      <c r="F1877" s="37">
        <v>2500</v>
      </c>
      <c r="G1877" s="37">
        <f>F1877/C1876</f>
        <v>0.28000000000000003</v>
      </c>
      <c r="H1877" s="37">
        <f>2500/C1876</f>
        <v>0.28000000000000003</v>
      </c>
    </row>
    <row r="1878" spans="1:8" ht="15.75" customHeight="1" x14ac:dyDescent="0.25">
      <c r="A1878" s="245">
        <v>756</v>
      </c>
      <c r="B1878" s="245"/>
      <c r="C1878" s="249"/>
      <c r="D1878" s="245"/>
      <c r="E1878" s="38" t="s">
        <v>178</v>
      </c>
      <c r="F1878" s="37">
        <v>1708823</v>
      </c>
      <c r="G1878" s="37">
        <f>F1878/C1876-0.01</f>
        <v>188.95</v>
      </c>
      <c r="H1878" s="37">
        <f>1708823/C1876-0.01</f>
        <v>188.95</v>
      </c>
    </row>
    <row r="1879" spans="1:8" ht="15.75" customHeight="1" x14ac:dyDescent="0.25">
      <c r="A1879" s="245">
        <v>757</v>
      </c>
      <c r="B1879" s="245"/>
      <c r="C1879" s="249"/>
      <c r="D1879" s="245"/>
      <c r="E1879" s="38" t="s">
        <v>207</v>
      </c>
      <c r="F1879" s="37">
        <v>36569</v>
      </c>
      <c r="G1879" s="37">
        <f>F1879/C1876</f>
        <v>4.04</v>
      </c>
      <c r="H1879" s="37">
        <f>36569/C1876</f>
        <v>4.04</v>
      </c>
    </row>
    <row r="1880" spans="1:8" ht="31.5" customHeight="1" x14ac:dyDescent="0.25">
      <c r="A1880" s="245"/>
      <c r="B1880" s="245"/>
      <c r="C1880" s="249"/>
      <c r="D1880" s="245" t="s">
        <v>319</v>
      </c>
      <c r="E1880" s="38" t="s">
        <v>176</v>
      </c>
      <c r="F1880" s="37">
        <v>2500</v>
      </c>
      <c r="G1880" s="37">
        <f>F1880/C1876</f>
        <v>0.28000000000000003</v>
      </c>
      <c r="H1880" s="37">
        <f>2500/C1876</f>
        <v>0.28000000000000003</v>
      </c>
    </row>
    <row r="1881" spans="1:8" ht="15.75" customHeight="1" x14ac:dyDescent="0.25">
      <c r="A1881" s="245"/>
      <c r="B1881" s="245"/>
      <c r="C1881" s="249"/>
      <c r="D1881" s="245"/>
      <c r="E1881" s="38" t="s">
        <v>178</v>
      </c>
      <c r="F1881" s="37">
        <v>1708823</v>
      </c>
      <c r="G1881" s="37">
        <f>F1881/C1876</f>
        <v>188.96</v>
      </c>
      <c r="H1881" s="37">
        <f>1708823/C1876</f>
        <v>188.96</v>
      </c>
    </row>
    <row r="1882" spans="1:8" ht="15.75" customHeight="1" x14ac:dyDescent="0.25">
      <c r="A1882" s="245"/>
      <c r="B1882" s="245"/>
      <c r="C1882" s="249"/>
      <c r="D1882" s="245"/>
      <c r="E1882" s="38" t="s">
        <v>207</v>
      </c>
      <c r="F1882" s="37">
        <v>36569</v>
      </c>
      <c r="G1882" s="37">
        <f>F1882/C1876</f>
        <v>4.04</v>
      </c>
      <c r="H1882" s="37">
        <f>36569/C1876</f>
        <v>4.04</v>
      </c>
    </row>
    <row r="1883" spans="1:8" ht="31.5" customHeight="1" x14ac:dyDescent="0.25">
      <c r="A1883" s="245"/>
      <c r="B1883" s="245"/>
      <c r="C1883" s="249"/>
      <c r="D1883" s="245" t="s">
        <v>320</v>
      </c>
      <c r="E1883" s="38" t="s">
        <v>176</v>
      </c>
      <c r="F1883" s="37">
        <v>2500</v>
      </c>
      <c r="G1883" s="37">
        <f>F1883/C1876</f>
        <v>0.28000000000000003</v>
      </c>
      <c r="H1883" s="37">
        <f>2500/C1876</f>
        <v>0.28000000000000003</v>
      </c>
    </row>
    <row r="1884" spans="1:8" ht="15.75" customHeight="1" x14ac:dyDescent="0.25">
      <c r="A1884" s="245"/>
      <c r="B1884" s="245"/>
      <c r="C1884" s="249"/>
      <c r="D1884" s="245"/>
      <c r="E1884" s="38" t="s">
        <v>178</v>
      </c>
      <c r="F1884" s="37">
        <v>1708823</v>
      </c>
      <c r="G1884" s="37">
        <f>F1884/C1876</f>
        <v>188.96</v>
      </c>
      <c r="H1884" s="37">
        <f>1708823/C1876</f>
        <v>188.96</v>
      </c>
    </row>
    <row r="1885" spans="1:8" ht="15.75" customHeight="1" x14ac:dyDescent="0.25">
      <c r="A1885" s="245"/>
      <c r="B1885" s="245"/>
      <c r="C1885" s="249"/>
      <c r="D1885" s="245"/>
      <c r="E1885" s="38" t="s">
        <v>207</v>
      </c>
      <c r="F1885" s="37">
        <v>36569</v>
      </c>
      <c r="G1885" s="37">
        <f>F1885/C1876</f>
        <v>4.04</v>
      </c>
      <c r="H1885" s="37">
        <f>36569/C1876</f>
        <v>4.04</v>
      </c>
    </row>
    <row r="1886" spans="1:8" ht="31.5" customHeight="1" x14ac:dyDescent="0.25">
      <c r="A1886" s="245"/>
      <c r="B1886" s="245"/>
      <c r="C1886" s="249"/>
      <c r="D1886" s="245" t="s">
        <v>321</v>
      </c>
      <c r="E1886" s="38" t="s">
        <v>176</v>
      </c>
      <c r="F1886" s="37">
        <v>2500</v>
      </c>
      <c r="G1886" s="37">
        <f>F1886/C1876</f>
        <v>0.28000000000000003</v>
      </c>
      <c r="H1886" s="37">
        <f>2500/C1876</f>
        <v>0.28000000000000003</v>
      </c>
    </row>
    <row r="1887" spans="1:8" ht="15.75" customHeight="1" x14ac:dyDescent="0.25">
      <c r="A1887" s="245"/>
      <c r="B1887" s="245"/>
      <c r="C1887" s="249"/>
      <c r="D1887" s="245"/>
      <c r="E1887" s="38" t="s">
        <v>178</v>
      </c>
      <c r="F1887" s="37">
        <v>1708823</v>
      </c>
      <c r="G1887" s="37">
        <f>F1887/C1876</f>
        <v>188.96</v>
      </c>
      <c r="H1887" s="37">
        <f>1708823/C1876</f>
        <v>188.96</v>
      </c>
    </row>
    <row r="1888" spans="1:8" ht="15.75" customHeight="1" x14ac:dyDescent="0.25">
      <c r="A1888" s="245"/>
      <c r="B1888" s="245"/>
      <c r="C1888" s="249"/>
      <c r="D1888" s="245"/>
      <c r="E1888" s="38" t="s">
        <v>207</v>
      </c>
      <c r="F1888" s="37">
        <v>36569</v>
      </c>
      <c r="G1888" s="37">
        <f>F1888/C1876</f>
        <v>4.04</v>
      </c>
      <c r="H1888" s="37">
        <f>36569/C1876</f>
        <v>4.04</v>
      </c>
    </row>
    <row r="1889" spans="1:8" ht="31.5" customHeight="1" x14ac:dyDescent="0.25">
      <c r="A1889" s="245"/>
      <c r="B1889" s="245"/>
      <c r="C1889" s="249"/>
      <c r="D1889" s="245" t="s">
        <v>317</v>
      </c>
      <c r="E1889" s="38" t="s">
        <v>176</v>
      </c>
      <c r="F1889" s="37">
        <v>2500</v>
      </c>
      <c r="G1889" s="37">
        <f>F1889/C1876</f>
        <v>0.28000000000000003</v>
      </c>
      <c r="H1889" s="37">
        <f>2500/C1876</f>
        <v>0.28000000000000003</v>
      </c>
    </row>
    <row r="1890" spans="1:8" ht="15.75" customHeight="1" x14ac:dyDescent="0.25">
      <c r="A1890" s="245"/>
      <c r="B1890" s="245"/>
      <c r="C1890" s="249"/>
      <c r="D1890" s="245"/>
      <c r="E1890" s="38" t="s">
        <v>178</v>
      </c>
      <c r="F1890" s="37">
        <v>1708823</v>
      </c>
      <c r="G1890" s="37">
        <f>F1890/C1876</f>
        <v>188.96</v>
      </c>
      <c r="H1890" s="37">
        <f>1708823/C1876</f>
        <v>188.96</v>
      </c>
    </row>
    <row r="1891" spans="1:8" ht="15.75" customHeight="1" x14ac:dyDescent="0.25">
      <c r="A1891" s="245"/>
      <c r="B1891" s="245"/>
      <c r="C1891" s="249"/>
      <c r="D1891" s="245"/>
      <c r="E1891" s="38" t="s">
        <v>207</v>
      </c>
      <c r="F1891" s="37">
        <v>36569</v>
      </c>
      <c r="G1891" s="37">
        <f>F1891/C1876</f>
        <v>4.04</v>
      </c>
      <c r="H1891" s="37">
        <f>36569/C1876</f>
        <v>4.04</v>
      </c>
    </row>
    <row r="1892" spans="1:8" ht="15.75" x14ac:dyDescent="0.25">
      <c r="A1892" s="245">
        <f>A1876+1</f>
        <v>43</v>
      </c>
      <c r="B1892" s="245" t="s">
        <v>727</v>
      </c>
      <c r="C1892" s="249">
        <v>6684.43</v>
      </c>
      <c r="D1892" s="186"/>
      <c r="E1892" s="38" t="s">
        <v>216</v>
      </c>
      <c r="F1892" s="37">
        <f>SUM(F1893:F1901)</f>
        <v>5243676</v>
      </c>
      <c r="G1892" s="37">
        <f>SUM(G1893:G1901)</f>
        <v>784.46</v>
      </c>
      <c r="H1892" s="37">
        <f>SUM(H1893:H1901)</f>
        <v>784.46</v>
      </c>
    </row>
    <row r="1893" spans="1:8" ht="31.5" customHeight="1" x14ac:dyDescent="0.25">
      <c r="A1893" s="245"/>
      <c r="B1893" s="245"/>
      <c r="C1893" s="249"/>
      <c r="D1893" s="245" t="s">
        <v>316</v>
      </c>
      <c r="E1893" s="38" t="s">
        <v>176</v>
      </c>
      <c r="F1893" s="37">
        <v>2500</v>
      </c>
      <c r="G1893" s="37">
        <f>F1893/C1892</f>
        <v>0.37</v>
      </c>
      <c r="H1893" s="37">
        <f>2500/C1892</f>
        <v>0.37</v>
      </c>
    </row>
    <row r="1894" spans="1:8" ht="15.75" customHeight="1" x14ac:dyDescent="0.25">
      <c r="A1894" s="245">
        <v>756</v>
      </c>
      <c r="B1894" s="245"/>
      <c r="C1894" s="249"/>
      <c r="D1894" s="245"/>
      <c r="E1894" s="38" t="s">
        <v>178</v>
      </c>
      <c r="F1894" s="37">
        <v>1708823</v>
      </c>
      <c r="G1894" s="37">
        <f>F1894/C1892+0.01</f>
        <v>255.65</v>
      </c>
      <c r="H1894" s="37">
        <f>1708823/C1892+0.01</f>
        <v>255.65</v>
      </c>
    </row>
    <row r="1895" spans="1:8" ht="15.75" customHeight="1" x14ac:dyDescent="0.25">
      <c r="A1895" s="245">
        <v>757</v>
      </c>
      <c r="B1895" s="245"/>
      <c r="C1895" s="249"/>
      <c r="D1895" s="245"/>
      <c r="E1895" s="38" t="s">
        <v>207</v>
      </c>
      <c r="F1895" s="37">
        <v>36569</v>
      </c>
      <c r="G1895" s="37">
        <f>F1895/C1892</f>
        <v>5.47</v>
      </c>
      <c r="H1895" s="37">
        <f>36569/C1892</f>
        <v>5.47</v>
      </c>
    </row>
    <row r="1896" spans="1:8" ht="31.5" customHeight="1" x14ac:dyDescent="0.25">
      <c r="A1896" s="245"/>
      <c r="B1896" s="245"/>
      <c r="C1896" s="249"/>
      <c r="D1896" s="245" t="s">
        <v>319</v>
      </c>
      <c r="E1896" s="38" t="s">
        <v>176</v>
      </c>
      <c r="F1896" s="37">
        <v>2500</v>
      </c>
      <c r="G1896" s="37">
        <f>F1896/C1892</f>
        <v>0.37</v>
      </c>
      <c r="H1896" s="37">
        <f>2500/C1892</f>
        <v>0.37</v>
      </c>
    </row>
    <row r="1897" spans="1:8" ht="15.75" customHeight="1" x14ac:dyDescent="0.25">
      <c r="A1897" s="245"/>
      <c r="B1897" s="245"/>
      <c r="C1897" s="249"/>
      <c r="D1897" s="245"/>
      <c r="E1897" s="38" t="s">
        <v>178</v>
      </c>
      <c r="F1897" s="37">
        <v>1708823</v>
      </c>
      <c r="G1897" s="37">
        <f>F1897/C1892+0.01</f>
        <v>255.65</v>
      </c>
      <c r="H1897" s="37">
        <f>1708823/C1892+0.01</f>
        <v>255.65</v>
      </c>
    </row>
    <row r="1898" spans="1:8" ht="15.75" customHeight="1" x14ac:dyDescent="0.25">
      <c r="A1898" s="245"/>
      <c r="B1898" s="245"/>
      <c r="C1898" s="249"/>
      <c r="D1898" s="245"/>
      <c r="E1898" s="38" t="s">
        <v>207</v>
      </c>
      <c r="F1898" s="37">
        <v>36569</v>
      </c>
      <c r="G1898" s="37">
        <f>F1898/C1892</f>
        <v>5.47</v>
      </c>
      <c r="H1898" s="37">
        <f>36569/C1892</f>
        <v>5.47</v>
      </c>
    </row>
    <row r="1899" spans="1:8" ht="31.5" customHeight="1" x14ac:dyDescent="0.25">
      <c r="A1899" s="245"/>
      <c r="B1899" s="245"/>
      <c r="C1899" s="249"/>
      <c r="D1899" s="245" t="s">
        <v>320</v>
      </c>
      <c r="E1899" s="38" t="s">
        <v>176</v>
      </c>
      <c r="F1899" s="37">
        <v>2500</v>
      </c>
      <c r="G1899" s="37">
        <f>F1899/C1892</f>
        <v>0.37</v>
      </c>
      <c r="H1899" s="37">
        <f>2500/C1892</f>
        <v>0.37</v>
      </c>
    </row>
    <row r="1900" spans="1:8" ht="15.75" customHeight="1" x14ac:dyDescent="0.25">
      <c r="A1900" s="245"/>
      <c r="B1900" s="245"/>
      <c r="C1900" s="249"/>
      <c r="D1900" s="245"/>
      <c r="E1900" s="38" t="s">
        <v>178</v>
      </c>
      <c r="F1900" s="37">
        <v>1708823</v>
      </c>
      <c r="G1900" s="37">
        <f>F1900/C1892</f>
        <v>255.64</v>
      </c>
      <c r="H1900" s="37">
        <f>1708823/C1892</f>
        <v>255.64</v>
      </c>
    </row>
    <row r="1901" spans="1:8" ht="15.75" customHeight="1" x14ac:dyDescent="0.25">
      <c r="A1901" s="245"/>
      <c r="B1901" s="245"/>
      <c r="C1901" s="249"/>
      <c r="D1901" s="245"/>
      <c r="E1901" s="38" t="s">
        <v>207</v>
      </c>
      <c r="F1901" s="37">
        <v>36569</v>
      </c>
      <c r="G1901" s="37">
        <f>F1901/C1892</f>
        <v>5.47</v>
      </c>
      <c r="H1901" s="37">
        <f>36569/C1892</f>
        <v>5.47</v>
      </c>
    </row>
    <row r="1902" spans="1:8" ht="15.75" customHeight="1" x14ac:dyDescent="0.25">
      <c r="A1902" s="245">
        <f>A1892+1</f>
        <v>44</v>
      </c>
      <c r="B1902" s="245" t="s">
        <v>687</v>
      </c>
      <c r="C1902" s="249">
        <v>2875.15</v>
      </c>
      <c r="D1902" s="245" t="s">
        <v>206</v>
      </c>
      <c r="E1902" s="38" t="s">
        <v>216</v>
      </c>
      <c r="F1902" s="37">
        <f>F1903+F1904</f>
        <v>8139549.6500000004</v>
      </c>
      <c r="G1902" s="37">
        <f>G1903+G1904</f>
        <v>2831</v>
      </c>
      <c r="H1902" s="37">
        <f>H1903+H1904</f>
        <v>2831</v>
      </c>
    </row>
    <row r="1903" spans="1:8" ht="15.75" customHeight="1" x14ac:dyDescent="0.25">
      <c r="A1903" s="245">
        <v>77</v>
      </c>
      <c r="B1903" s="245"/>
      <c r="C1903" s="249"/>
      <c r="D1903" s="245"/>
      <c r="E1903" s="38" t="s">
        <v>177</v>
      </c>
      <c r="F1903" s="37">
        <f>H1903*C1902</f>
        <v>7969915.7999999998</v>
      </c>
      <c r="G1903" s="37">
        <f>F1903/C1902</f>
        <v>2772</v>
      </c>
      <c r="H1903" s="37">
        <v>2772</v>
      </c>
    </row>
    <row r="1904" spans="1:8" ht="15.75" customHeight="1" x14ac:dyDescent="0.25">
      <c r="A1904" s="245">
        <v>78</v>
      </c>
      <c r="B1904" s="245"/>
      <c r="C1904" s="249"/>
      <c r="D1904" s="245"/>
      <c r="E1904" s="38" t="s">
        <v>207</v>
      </c>
      <c r="F1904" s="37">
        <f>H1904*C1902</f>
        <v>169633.85</v>
      </c>
      <c r="G1904" s="37">
        <f>F1904/C1902</f>
        <v>59</v>
      </c>
      <c r="H1904" s="37">
        <v>59</v>
      </c>
    </row>
    <row r="1905" spans="1:8" ht="15.75" x14ac:dyDescent="0.25">
      <c r="A1905" s="245">
        <f>A1902+1</f>
        <v>45</v>
      </c>
      <c r="B1905" s="245" t="s">
        <v>689</v>
      </c>
      <c r="C1905" s="249">
        <v>3552.8</v>
      </c>
      <c r="D1905" s="245" t="s">
        <v>206</v>
      </c>
      <c r="E1905" s="38" t="s">
        <v>216</v>
      </c>
      <c r="F1905" s="37">
        <f>F1906+F1907</f>
        <v>10057976.800000001</v>
      </c>
      <c r="G1905" s="37">
        <f>G1906+G1907</f>
        <v>2831</v>
      </c>
      <c r="H1905" s="37">
        <f>H1906+H1907</f>
        <v>2831</v>
      </c>
    </row>
    <row r="1906" spans="1:8" ht="15.75" customHeight="1" x14ac:dyDescent="0.25">
      <c r="A1906" s="245">
        <v>77</v>
      </c>
      <c r="B1906" s="245"/>
      <c r="C1906" s="249"/>
      <c r="D1906" s="245"/>
      <c r="E1906" s="38" t="s">
        <v>177</v>
      </c>
      <c r="F1906" s="37">
        <f>H1906*C1905</f>
        <v>9848361.5999999996</v>
      </c>
      <c r="G1906" s="37">
        <f>F1906/C1905</f>
        <v>2772</v>
      </c>
      <c r="H1906" s="37">
        <v>2772</v>
      </c>
    </row>
    <row r="1907" spans="1:8" ht="15.75" customHeight="1" x14ac:dyDescent="0.25">
      <c r="A1907" s="245">
        <v>78</v>
      </c>
      <c r="B1907" s="245"/>
      <c r="C1907" s="249"/>
      <c r="D1907" s="245"/>
      <c r="E1907" s="38" t="s">
        <v>207</v>
      </c>
      <c r="F1907" s="37">
        <f>H1907*C1905</f>
        <v>209615.2</v>
      </c>
      <c r="G1907" s="37">
        <f>F1907/C1905</f>
        <v>59</v>
      </c>
      <c r="H1907" s="37">
        <v>59</v>
      </c>
    </row>
    <row r="1908" spans="1:8" ht="15.75" x14ac:dyDescent="0.25">
      <c r="A1908" s="245">
        <f>A1905+1</f>
        <v>46</v>
      </c>
      <c r="B1908" s="245" t="s">
        <v>690</v>
      </c>
      <c r="C1908" s="249">
        <v>3538.6</v>
      </c>
      <c r="D1908" s="245" t="s">
        <v>206</v>
      </c>
      <c r="E1908" s="38" t="s">
        <v>216</v>
      </c>
      <c r="F1908" s="37">
        <f>F1909+F1910</f>
        <v>10017776.6</v>
      </c>
      <c r="G1908" s="37">
        <f>G1909+G1910</f>
        <v>2831</v>
      </c>
      <c r="H1908" s="37">
        <f>H1909+H1910</f>
        <v>2831</v>
      </c>
    </row>
    <row r="1909" spans="1:8" ht="15.75" customHeight="1" x14ac:dyDescent="0.25">
      <c r="A1909" s="245">
        <v>77</v>
      </c>
      <c r="B1909" s="245"/>
      <c r="C1909" s="249"/>
      <c r="D1909" s="245"/>
      <c r="E1909" s="38" t="s">
        <v>177</v>
      </c>
      <c r="F1909" s="37">
        <f>H1909*C1908</f>
        <v>9808999.1999999993</v>
      </c>
      <c r="G1909" s="37">
        <f>F1909/C1908</f>
        <v>2772</v>
      </c>
      <c r="H1909" s="37">
        <v>2772</v>
      </c>
    </row>
    <row r="1910" spans="1:8" ht="15.75" customHeight="1" x14ac:dyDescent="0.25">
      <c r="A1910" s="245">
        <v>78</v>
      </c>
      <c r="B1910" s="245"/>
      <c r="C1910" s="249"/>
      <c r="D1910" s="245"/>
      <c r="E1910" s="38" t="s">
        <v>207</v>
      </c>
      <c r="F1910" s="37">
        <f>H1910*C1908</f>
        <v>208777.4</v>
      </c>
      <c r="G1910" s="37">
        <f>F1910/C1908</f>
        <v>59</v>
      </c>
      <c r="H1910" s="37">
        <v>59</v>
      </c>
    </row>
    <row r="1911" spans="1:8" ht="15.75" x14ac:dyDescent="0.25">
      <c r="A1911" s="245">
        <f>A1908+1</f>
        <v>47</v>
      </c>
      <c r="B1911" s="245" t="s">
        <v>691</v>
      </c>
      <c r="C1911" s="249">
        <v>3554.2</v>
      </c>
      <c r="D1911" s="245" t="s">
        <v>206</v>
      </c>
      <c r="E1911" s="38" t="s">
        <v>216</v>
      </c>
      <c r="F1911" s="37">
        <f>F1912+F1913</f>
        <v>12258435.800000001</v>
      </c>
      <c r="G1911" s="37">
        <f>G1912+G1913</f>
        <v>3449</v>
      </c>
      <c r="H1911" s="37">
        <f>H1912+H1913</f>
        <v>3449</v>
      </c>
    </row>
    <row r="1912" spans="1:8" ht="31.5" x14ac:dyDescent="0.25">
      <c r="A1912" s="245"/>
      <c r="B1912" s="245"/>
      <c r="C1912" s="249"/>
      <c r="D1912" s="245"/>
      <c r="E1912" s="38" t="s">
        <v>42</v>
      </c>
      <c r="F1912" s="37">
        <f>H1912*C1911</f>
        <v>12002533.4</v>
      </c>
      <c r="G1912" s="37">
        <f>F1912/C1911</f>
        <v>3377</v>
      </c>
      <c r="H1912" s="37">
        <v>3377</v>
      </c>
    </row>
    <row r="1913" spans="1:8" ht="15.75" customHeight="1" x14ac:dyDescent="0.25">
      <c r="A1913" s="245"/>
      <c r="B1913" s="245"/>
      <c r="C1913" s="249"/>
      <c r="D1913" s="245"/>
      <c r="E1913" s="38" t="s">
        <v>207</v>
      </c>
      <c r="F1913" s="37">
        <f>H1913*C1911</f>
        <v>255902.4</v>
      </c>
      <c r="G1913" s="37">
        <f>F1913/C1911</f>
        <v>72</v>
      </c>
      <c r="H1913" s="37">
        <v>72</v>
      </c>
    </row>
    <row r="1914" spans="1:8" ht="15.75" customHeight="1" x14ac:dyDescent="0.25">
      <c r="A1914" s="245">
        <f>A1911+1</f>
        <v>48</v>
      </c>
      <c r="B1914" s="245" t="s">
        <v>692</v>
      </c>
      <c r="C1914" s="249">
        <v>962</v>
      </c>
      <c r="D1914" s="245" t="s">
        <v>206</v>
      </c>
      <c r="E1914" s="38" t="s">
        <v>216</v>
      </c>
      <c r="F1914" s="37">
        <f>F1915+F1916</f>
        <v>4548336</v>
      </c>
      <c r="G1914" s="37">
        <f>G1915+G1916</f>
        <v>4728</v>
      </c>
      <c r="H1914" s="37">
        <f>H1915+H1916</f>
        <v>4728</v>
      </c>
    </row>
    <row r="1915" spans="1:8" ht="15.75" customHeight="1" x14ac:dyDescent="0.25">
      <c r="A1915" s="245">
        <v>77</v>
      </c>
      <c r="B1915" s="245"/>
      <c r="C1915" s="249"/>
      <c r="D1915" s="245"/>
      <c r="E1915" s="38" t="s">
        <v>177</v>
      </c>
      <c r="F1915" s="37">
        <f>H1915*C1914</f>
        <v>4453098</v>
      </c>
      <c r="G1915" s="37">
        <f>F1915/C1914</f>
        <v>4629</v>
      </c>
      <c r="H1915" s="37">
        <v>4629</v>
      </c>
    </row>
    <row r="1916" spans="1:8" ht="15.75" customHeight="1" x14ac:dyDescent="0.25">
      <c r="A1916" s="245">
        <v>78</v>
      </c>
      <c r="B1916" s="245"/>
      <c r="C1916" s="249"/>
      <c r="D1916" s="245"/>
      <c r="E1916" s="38" t="s">
        <v>207</v>
      </c>
      <c r="F1916" s="37">
        <f>H1916*C1914</f>
        <v>95238</v>
      </c>
      <c r="G1916" s="37">
        <f>F1916/C1914</f>
        <v>99</v>
      </c>
      <c r="H1916" s="37">
        <v>99</v>
      </c>
    </row>
    <row r="1917" spans="1:8" ht="15.75" x14ac:dyDescent="0.25">
      <c r="A1917" s="245">
        <f>A1914+1</f>
        <v>49</v>
      </c>
      <c r="B1917" s="245" t="s">
        <v>694</v>
      </c>
      <c r="C1917" s="249">
        <v>7070</v>
      </c>
      <c r="D1917" s="245" t="s">
        <v>206</v>
      </c>
      <c r="E1917" s="38" t="s">
        <v>216</v>
      </c>
      <c r="F1917" s="37">
        <f>F1918+F1919</f>
        <v>20015170</v>
      </c>
      <c r="G1917" s="37">
        <f>G1918+G1919</f>
        <v>2831</v>
      </c>
      <c r="H1917" s="37">
        <f>H1918+H1919</f>
        <v>2831</v>
      </c>
    </row>
    <row r="1918" spans="1:8" ht="15.75" customHeight="1" x14ac:dyDescent="0.25">
      <c r="A1918" s="245">
        <v>75</v>
      </c>
      <c r="B1918" s="245"/>
      <c r="C1918" s="249"/>
      <c r="D1918" s="245"/>
      <c r="E1918" s="38" t="s">
        <v>177</v>
      </c>
      <c r="F1918" s="37">
        <f>C1917*H1918</f>
        <v>19598040</v>
      </c>
      <c r="G1918" s="37">
        <f>F1918/C1917</f>
        <v>2772</v>
      </c>
      <c r="H1918" s="37">
        <v>2772</v>
      </c>
    </row>
    <row r="1919" spans="1:8" ht="15.75" x14ac:dyDescent="0.25">
      <c r="A1919" s="245">
        <v>76</v>
      </c>
      <c r="B1919" s="245"/>
      <c r="C1919" s="249"/>
      <c r="D1919" s="245"/>
      <c r="E1919" s="38" t="s">
        <v>207</v>
      </c>
      <c r="F1919" s="37">
        <f>C1917*H1919</f>
        <v>417130</v>
      </c>
      <c r="G1919" s="37">
        <f>F1919/C1917</f>
        <v>59</v>
      </c>
      <c r="H1919" s="37">
        <v>59</v>
      </c>
    </row>
    <row r="1920" spans="1:8" ht="15.75" x14ac:dyDescent="0.25">
      <c r="A1920" s="245">
        <f>A1917+1</f>
        <v>50</v>
      </c>
      <c r="B1920" s="245" t="s">
        <v>695</v>
      </c>
      <c r="C1920" s="249">
        <v>2834.4</v>
      </c>
      <c r="D1920" s="245" t="s">
        <v>206</v>
      </c>
      <c r="E1920" s="38" t="s">
        <v>216</v>
      </c>
      <c r="F1920" s="37">
        <f>F1921+F1922</f>
        <v>8024186.4000000004</v>
      </c>
      <c r="G1920" s="37">
        <f>G1921+G1922</f>
        <v>2831</v>
      </c>
      <c r="H1920" s="37">
        <f>H1921+H1922</f>
        <v>2831</v>
      </c>
    </row>
    <row r="1921" spans="1:8" ht="15.75" customHeight="1" x14ac:dyDescent="0.25">
      <c r="A1921" s="245">
        <v>77</v>
      </c>
      <c r="B1921" s="245"/>
      <c r="C1921" s="249"/>
      <c r="D1921" s="245"/>
      <c r="E1921" s="38" t="s">
        <v>177</v>
      </c>
      <c r="F1921" s="37">
        <f>H1921*C1920</f>
        <v>7856956.7999999998</v>
      </c>
      <c r="G1921" s="37">
        <f>F1921/C1920</f>
        <v>2772</v>
      </c>
      <c r="H1921" s="37">
        <v>2772</v>
      </c>
    </row>
    <row r="1922" spans="1:8" ht="15.75" customHeight="1" x14ac:dyDescent="0.25">
      <c r="A1922" s="245">
        <v>78</v>
      </c>
      <c r="B1922" s="245"/>
      <c r="C1922" s="249"/>
      <c r="D1922" s="245"/>
      <c r="E1922" s="38" t="s">
        <v>207</v>
      </c>
      <c r="F1922" s="37">
        <f>H1922*C1920</f>
        <v>167229.6</v>
      </c>
      <c r="G1922" s="37">
        <f>F1922/C1920</f>
        <v>59</v>
      </c>
      <c r="H1922" s="37">
        <v>59</v>
      </c>
    </row>
    <row r="1923" spans="1:8" ht="15.75" x14ac:dyDescent="0.25">
      <c r="A1923" s="245">
        <f>A1920+1</f>
        <v>51</v>
      </c>
      <c r="B1923" s="245" t="s">
        <v>696</v>
      </c>
      <c r="C1923" s="249">
        <v>3550.2</v>
      </c>
      <c r="D1923" s="245" t="s">
        <v>206</v>
      </c>
      <c r="E1923" s="38" t="s">
        <v>216</v>
      </c>
      <c r="F1923" s="37">
        <f>F1924+F1925</f>
        <v>10050616.199999999</v>
      </c>
      <c r="G1923" s="37">
        <f>G1924+G1925</f>
        <v>2831</v>
      </c>
      <c r="H1923" s="37">
        <f>H1924+H1925</f>
        <v>2831</v>
      </c>
    </row>
    <row r="1924" spans="1:8" ht="15.75" customHeight="1" x14ac:dyDescent="0.25">
      <c r="A1924" s="245">
        <v>77</v>
      </c>
      <c r="B1924" s="245"/>
      <c r="C1924" s="249"/>
      <c r="D1924" s="245"/>
      <c r="E1924" s="38" t="s">
        <v>177</v>
      </c>
      <c r="F1924" s="37">
        <f>H1924*C1923</f>
        <v>9841154.4000000004</v>
      </c>
      <c r="G1924" s="37">
        <f>F1924/C1923</f>
        <v>2772</v>
      </c>
      <c r="H1924" s="37">
        <v>2772</v>
      </c>
    </row>
    <row r="1925" spans="1:8" ht="15.75" customHeight="1" x14ac:dyDescent="0.25">
      <c r="A1925" s="245">
        <v>78</v>
      </c>
      <c r="B1925" s="245"/>
      <c r="C1925" s="249"/>
      <c r="D1925" s="245"/>
      <c r="E1925" s="38" t="s">
        <v>207</v>
      </c>
      <c r="F1925" s="37">
        <f>H1925*C1923</f>
        <v>209461.8</v>
      </c>
      <c r="G1925" s="37">
        <f>F1925/C1923</f>
        <v>59</v>
      </c>
      <c r="H1925" s="37">
        <v>59</v>
      </c>
    </row>
    <row r="1926" spans="1:8" ht="15.75" x14ac:dyDescent="0.25">
      <c r="A1926" s="245">
        <f>A1923+1</f>
        <v>52</v>
      </c>
      <c r="B1926" s="245" t="s">
        <v>697</v>
      </c>
      <c r="C1926" s="249">
        <v>7158.6</v>
      </c>
      <c r="D1926" s="245" t="s">
        <v>206</v>
      </c>
      <c r="E1926" s="38" t="s">
        <v>216</v>
      </c>
      <c r="F1926" s="37">
        <f>F1927+F1928</f>
        <v>20265996.600000001</v>
      </c>
      <c r="G1926" s="37">
        <f>G1927+G1928</f>
        <v>2831</v>
      </c>
      <c r="H1926" s="37">
        <f>H1927+H1928</f>
        <v>2831</v>
      </c>
    </row>
    <row r="1927" spans="1:8" ht="15.75" customHeight="1" x14ac:dyDescent="0.25">
      <c r="A1927" s="245">
        <v>75</v>
      </c>
      <c r="B1927" s="245"/>
      <c r="C1927" s="249"/>
      <c r="D1927" s="245"/>
      <c r="E1927" s="38" t="s">
        <v>177</v>
      </c>
      <c r="F1927" s="37">
        <f>C1926*H1927</f>
        <v>19843639.199999999</v>
      </c>
      <c r="G1927" s="37">
        <f>F1927/C1926</f>
        <v>2772</v>
      </c>
      <c r="H1927" s="37">
        <v>2772</v>
      </c>
    </row>
    <row r="1928" spans="1:8" ht="15.75" x14ac:dyDescent="0.25">
      <c r="A1928" s="245">
        <v>76</v>
      </c>
      <c r="B1928" s="245"/>
      <c r="C1928" s="249"/>
      <c r="D1928" s="245"/>
      <c r="E1928" s="38" t="s">
        <v>207</v>
      </c>
      <c r="F1928" s="37">
        <f>C1926*H1928</f>
        <v>422357.4</v>
      </c>
      <c r="G1928" s="37">
        <f>F1928/C1926</f>
        <v>59</v>
      </c>
      <c r="H1928" s="37">
        <v>59</v>
      </c>
    </row>
    <row r="1929" spans="1:8" ht="15.75" x14ac:dyDescent="0.25">
      <c r="A1929" s="245">
        <f>A1926+1</f>
        <v>53</v>
      </c>
      <c r="B1929" s="245" t="s">
        <v>700</v>
      </c>
      <c r="C1929" s="249">
        <v>3201.6</v>
      </c>
      <c r="D1929" s="245" t="s">
        <v>206</v>
      </c>
      <c r="E1929" s="38" t="s">
        <v>216</v>
      </c>
      <c r="F1929" s="37">
        <f>F1930+F1931</f>
        <v>9063729.5999999996</v>
      </c>
      <c r="G1929" s="37">
        <f>G1930+G1931</f>
        <v>2831</v>
      </c>
      <c r="H1929" s="37">
        <f>H1930+H1931</f>
        <v>2831</v>
      </c>
    </row>
    <row r="1930" spans="1:8" ht="15.75" customHeight="1" x14ac:dyDescent="0.25">
      <c r="A1930" s="245">
        <v>77</v>
      </c>
      <c r="B1930" s="245"/>
      <c r="C1930" s="249"/>
      <c r="D1930" s="245"/>
      <c r="E1930" s="38" t="s">
        <v>177</v>
      </c>
      <c r="F1930" s="37">
        <f>H1930*C1929</f>
        <v>8874835.1999999993</v>
      </c>
      <c r="G1930" s="37">
        <f>F1930/C1929</f>
        <v>2772</v>
      </c>
      <c r="H1930" s="37">
        <v>2772</v>
      </c>
    </row>
    <row r="1931" spans="1:8" ht="15.75" customHeight="1" x14ac:dyDescent="0.25">
      <c r="A1931" s="245">
        <v>78</v>
      </c>
      <c r="B1931" s="245"/>
      <c r="C1931" s="249"/>
      <c r="D1931" s="245"/>
      <c r="E1931" s="38" t="s">
        <v>207</v>
      </c>
      <c r="F1931" s="37">
        <f>H1931*C1929</f>
        <v>188894.4</v>
      </c>
      <c r="G1931" s="37">
        <f>F1931/C1929</f>
        <v>59</v>
      </c>
      <c r="H1931" s="37">
        <v>59</v>
      </c>
    </row>
    <row r="1932" spans="1:8" ht="15.75" x14ac:dyDescent="0.25">
      <c r="A1932" s="245">
        <f>A1929+1</f>
        <v>54</v>
      </c>
      <c r="B1932" s="245" t="s">
        <v>728</v>
      </c>
      <c r="C1932" s="249">
        <v>7160</v>
      </c>
      <c r="D1932" s="186"/>
      <c r="E1932" s="38" t="s">
        <v>216</v>
      </c>
      <c r="F1932" s="37">
        <f>SUM(F1933:F1944)</f>
        <v>6991568</v>
      </c>
      <c r="G1932" s="37">
        <f>SUM(G1933:G1944)</f>
        <v>976.48</v>
      </c>
      <c r="H1932" s="37">
        <f>SUM(H1933:H1944)</f>
        <v>976.48</v>
      </c>
    </row>
    <row r="1933" spans="1:8" ht="31.5" customHeight="1" x14ac:dyDescent="0.25">
      <c r="A1933" s="245"/>
      <c r="B1933" s="245"/>
      <c r="C1933" s="249"/>
      <c r="D1933" s="245" t="s">
        <v>316</v>
      </c>
      <c r="E1933" s="38" t="s">
        <v>176</v>
      </c>
      <c r="F1933" s="37">
        <v>2500</v>
      </c>
      <c r="G1933" s="37">
        <f>F1933/C1932</f>
        <v>0.35</v>
      </c>
      <c r="H1933" s="37">
        <f>2500/C1932</f>
        <v>0.35</v>
      </c>
    </row>
    <row r="1934" spans="1:8" ht="15.75" customHeight="1" x14ac:dyDescent="0.25">
      <c r="A1934" s="245">
        <v>756</v>
      </c>
      <c r="B1934" s="245"/>
      <c r="C1934" s="249"/>
      <c r="D1934" s="245"/>
      <c r="E1934" s="38" t="s">
        <v>178</v>
      </c>
      <c r="F1934" s="37">
        <v>1708823</v>
      </c>
      <c r="G1934" s="37">
        <f>F1934/C1932</f>
        <v>238.66</v>
      </c>
      <c r="H1934" s="37">
        <f>1708823/C1932</f>
        <v>238.66</v>
      </c>
    </row>
    <row r="1935" spans="1:8" ht="15.75" customHeight="1" x14ac:dyDescent="0.25">
      <c r="A1935" s="245">
        <v>757</v>
      </c>
      <c r="B1935" s="245"/>
      <c r="C1935" s="249"/>
      <c r="D1935" s="245"/>
      <c r="E1935" s="38" t="s">
        <v>207</v>
      </c>
      <c r="F1935" s="37">
        <v>36569</v>
      </c>
      <c r="G1935" s="37">
        <f>F1935/C1932</f>
        <v>5.1100000000000003</v>
      </c>
      <c r="H1935" s="37">
        <f>36569/C1932</f>
        <v>5.1100000000000003</v>
      </c>
    </row>
    <row r="1936" spans="1:8" ht="31.5" customHeight="1" x14ac:dyDescent="0.25">
      <c r="A1936" s="245"/>
      <c r="B1936" s="245"/>
      <c r="C1936" s="249"/>
      <c r="D1936" s="245" t="s">
        <v>319</v>
      </c>
      <c r="E1936" s="38" t="s">
        <v>176</v>
      </c>
      <c r="F1936" s="37">
        <v>2500</v>
      </c>
      <c r="G1936" s="37">
        <f>F1936/C1932</f>
        <v>0.35</v>
      </c>
      <c r="H1936" s="37">
        <f>2500/C1932</f>
        <v>0.35</v>
      </c>
    </row>
    <row r="1937" spans="1:8" ht="15.75" customHeight="1" x14ac:dyDescent="0.25">
      <c r="A1937" s="245"/>
      <c r="B1937" s="245"/>
      <c r="C1937" s="249"/>
      <c r="D1937" s="245"/>
      <c r="E1937" s="38" t="s">
        <v>178</v>
      </c>
      <c r="F1937" s="37">
        <v>1708823</v>
      </c>
      <c r="G1937" s="37">
        <f>F1937/C1932</f>
        <v>238.66</v>
      </c>
      <c r="H1937" s="37">
        <f>1708823/C1932</f>
        <v>238.66</v>
      </c>
    </row>
    <row r="1938" spans="1:8" ht="15.75" customHeight="1" x14ac:dyDescent="0.25">
      <c r="A1938" s="245"/>
      <c r="B1938" s="245"/>
      <c r="C1938" s="249"/>
      <c r="D1938" s="245"/>
      <c r="E1938" s="38" t="s">
        <v>207</v>
      </c>
      <c r="F1938" s="37">
        <v>36569</v>
      </c>
      <c r="G1938" s="37">
        <f>F1938/C1932</f>
        <v>5.1100000000000003</v>
      </c>
      <c r="H1938" s="37">
        <f>36569/C1932</f>
        <v>5.1100000000000003</v>
      </c>
    </row>
    <row r="1939" spans="1:8" ht="31.5" customHeight="1" x14ac:dyDescent="0.25">
      <c r="A1939" s="245"/>
      <c r="B1939" s="245"/>
      <c r="C1939" s="249"/>
      <c r="D1939" s="245" t="s">
        <v>320</v>
      </c>
      <c r="E1939" s="38" t="s">
        <v>176</v>
      </c>
      <c r="F1939" s="37">
        <v>2500</v>
      </c>
      <c r="G1939" s="37">
        <f>F1939/C1932</f>
        <v>0.35</v>
      </c>
      <c r="H1939" s="37">
        <f>2500/C1932</f>
        <v>0.35</v>
      </c>
    </row>
    <row r="1940" spans="1:8" ht="15.75" customHeight="1" x14ac:dyDescent="0.25">
      <c r="A1940" s="245"/>
      <c r="B1940" s="245"/>
      <c r="C1940" s="249"/>
      <c r="D1940" s="245"/>
      <c r="E1940" s="38" t="s">
        <v>178</v>
      </c>
      <c r="F1940" s="37">
        <v>1708823</v>
      </c>
      <c r="G1940" s="37">
        <f>F1940/C1932</f>
        <v>238.66</v>
      </c>
      <c r="H1940" s="37">
        <f>1708823/C1932</f>
        <v>238.66</v>
      </c>
    </row>
    <row r="1941" spans="1:8" ht="15.75" customHeight="1" x14ac:dyDescent="0.25">
      <c r="A1941" s="245"/>
      <c r="B1941" s="245"/>
      <c r="C1941" s="249"/>
      <c r="D1941" s="245"/>
      <c r="E1941" s="38" t="s">
        <v>207</v>
      </c>
      <c r="F1941" s="37">
        <v>36569</v>
      </c>
      <c r="G1941" s="37">
        <f>F1941/C1932</f>
        <v>5.1100000000000003</v>
      </c>
      <c r="H1941" s="37">
        <f>36569/C1932</f>
        <v>5.1100000000000003</v>
      </c>
    </row>
    <row r="1942" spans="1:8" ht="31.5" customHeight="1" x14ac:dyDescent="0.25">
      <c r="A1942" s="245"/>
      <c r="B1942" s="245"/>
      <c r="C1942" s="249"/>
      <c r="D1942" s="245" t="s">
        <v>321</v>
      </c>
      <c r="E1942" s="38" t="s">
        <v>176</v>
      </c>
      <c r="F1942" s="37">
        <v>2500</v>
      </c>
      <c r="G1942" s="37">
        <f>F1942/C1932</f>
        <v>0.35</v>
      </c>
      <c r="H1942" s="37">
        <f>2500/C1932</f>
        <v>0.35</v>
      </c>
    </row>
    <row r="1943" spans="1:8" ht="15.75" customHeight="1" x14ac:dyDescent="0.25">
      <c r="A1943" s="245"/>
      <c r="B1943" s="245"/>
      <c r="C1943" s="249"/>
      <c r="D1943" s="245"/>
      <c r="E1943" s="38" t="s">
        <v>178</v>
      </c>
      <c r="F1943" s="37">
        <v>1708823</v>
      </c>
      <c r="G1943" s="37">
        <f>F1943/C1932</f>
        <v>238.66</v>
      </c>
      <c r="H1943" s="37">
        <f>1708823/C1932</f>
        <v>238.66</v>
      </c>
    </row>
    <row r="1944" spans="1:8" ht="15.75" customHeight="1" x14ac:dyDescent="0.25">
      <c r="A1944" s="245"/>
      <c r="B1944" s="245"/>
      <c r="C1944" s="249"/>
      <c r="D1944" s="245"/>
      <c r="E1944" s="38" t="s">
        <v>207</v>
      </c>
      <c r="F1944" s="37">
        <v>36569</v>
      </c>
      <c r="G1944" s="37">
        <f>F1944/C1932</f>
        <v>5.1100000000000003</v>
      </c>
      <c r="H1944" s="37">
        <f>36569/C1932</f>
        <v>5.1100000000000003</v>
      </c>
    </row>
    <row r="1945" spans="1:8" ht="15.75" x14ac:dyDescent="0.25">
      <c r="A1945" s="245">
        <f>A1932+1</f>
        <v>55</v>
      </c>
      <c r="B1945" s="245" t="s">
        <v>729</v>
      </c>
      <c r="C1945" s="249">
        <v>4882.3999999999996</v>
      </c>
      <c r="D1945" s="245" t="s">
        <v>316</v>
      </c>
      <c r="E1945" s="38" t="s">
        <v>216</v>
      </c>
      <c r="F1945" s="37">
        <f>SUM(F1946:F1948)</f>
        <v>1747892</v>
      </c>
      <c r="G1945" s="37">
        <f>SUM(G1946:G1948)</f>
        <v>358</v>
      </c>
      <c r="H1945" s="37">
        <f>SUM(H1946:H1948)</f>
        <v>358</v>
      </c>
    </row>
    <row r="1946" spans="1:8" ht="31.5" customHeight="1" x14ac:dyDescent="0.25">
      <c r="A1946" s="245"/>
      <c r="B1946" s="245"/>
      <c r="C1946" s="249"/>
      <c r="D1946" s="245"/>
      <c r="E1946" s="38" t="s">
        <v>176</v>
      </c>
      <c r="F1946" s="37">
        <v>2500</v>
      </c>
      <c r="G1946" s="37">
        <f>F1946/C1945</f>
        <v>0.51</v>
      </c>
      <c r="H1946" s="37">
        <f>2500/C1945</f>
        <v>0.51</v>
      </c>
    </row>
    <row r="1947" spans="1:8" ht="15.75" customHeight="1" x14ac:dyDescent="0.25">
      <c r="A1947" s="245">
        <v>756</v>
      </c>
      <c r="B1947" s="245"/>
      <c r="C1947" s="249"/>
      <c r="D1947" s="245"/>
      <c r="E1947" s="38" t="s">
        <v>178</v>
      </c>
      <c r="F1947" s="37">
        <v>1708823</v>
      </c>
      <c r="G1947" s="37">
        <f>F1947/C1945</f>
        <v>350</v>
      </c>
      <c r="H1947" s="37">
        <f>1708823/C1945</f>
        <v>350</v>
      </c>
    </row>
    <row r="1948" spans="1:8" ht="15.75" customHeight="1" x14ac:dyDescent="0.25">
      <c r="A1948" s="245">
        <v>757</v>
      </c>
      <c r="B1948" s="245"/>
      <c r="C1948" s="249"/>
      <c r="D1948" s="245"/>
      <c r="E1948" s="38" t="s">
        <v>207</v>
      </c>
      <c r="F1948" s="37">
        <v>36569</v>
      </c>
      <c r="G1948" s="37">
        <f>F1948/C1945</f>
        <v>7.49</v>
      </c>
      <c r="H1948" s="37">
        <f>36569/C1945</f>
        <v>7.49</v>
      </c>
    </row>
    <row r="1949" spans="1:8" ht="15.75" x14ac:dyDescent="0.25">
      <c r="A1949" s="245">
        <f>A1945+1</f>
        <v>56</v>
      </c>
      <c r="B1949" s="245" t="s">
        <v>730</v>
      </c>
      <c r="C1949" s="249">
        <v>8262.9</v>
      </c>
      <c r="D1949" s="186"/>
      <c r="E1949" s="38" t="s">
        <v>216</v>
      </c>
      <c r="F1949" s="37">
        <f>SUM(F1950:F1955)</f>
        <v>3495784</v>
      </c>
      <c r="G1949" s="37">
        <f>SUM(G1950:G1955)</f>
        <v>423.07</v>
      </c>
      <c r="H1949" s="37">
        <f>SUM(H1950:H1955)</f>
        <v>423.07</v>
      </c>
    </row>
    <row r="1950" spans="1:8" ht="31.5" customHeight="1" x14ac:dyDescent="0.25">
      <c r="A1950" s="245"/>
      <c r="B1950" s="245"/>
      <c r="C1950" s="249"/>
      <c r="D1950" s="245" t="s">
        <v>320</v>
      </c>
      <c r="E1950" s="38" t="s">
        <v>176</v>
      </c>
      <c r="F1950" s="37">
        <v>2500</v>
      </c>
      <c r="G1950" s="37">
        <f>F1950/C1949</f>
        <v>0.3</v>
      </c>
      <c r="H1950" s="37">
        <f>2500/C1949</f>
        <v>0.3</v>
      </c>
    </row>
    <row r="1951" spans="1:8" ht="15.75" customHeight="1" x14ac:dyDescent="0.25">
      <c r="A1951" s="245"/>
      <c r="B1951" s="245"/>
      <c r="C1951" s="249"/>
      <c r="D1951" s="245"/>
      <c r="E1951" s="38" t="s">
        <v>178</v>
      </c>
      <c r="F1951" s="37">
        <v>1708823</v>
      </c>
      <c r="G1951" s="37">
        <f>F1951/C1949-0.01</f>
        <v>206.8</v>
      </c>
      <c r="H1951" s="37">
        <f>1708823/C1949-0.01</f>
        <v>206.8</v>
      </c>
    </row>
    <row r="1952" spans="1:8" ht="15.75" customHeight="1" x14ac:dyDescent="0.25">
      <c r="A1952" s="245"/>
      <c r="B1952" s="245"/>
      <c r="C1952" s="249"/>
      <c r="D1952" s="245"/>
      <c r="E1952" s="38" t="s">
        <v>207</v>
      </c>
      <c r="F1952" s="37">
        <v>36569</v>
      </c>
      <c r="G1952" s="37">
        <f>F1952/C1949</f>
        <v>4.43</v>
      </c>
      <c r="H1952" s="37">
        <f>36569/C1949</f>
        <v>4.43</v>
      </c>
    </row>
    <row r="1953" spans="1:8" ht="31.5" customHeight="1" x14ac:dyDescent="0.25">
      <c r="A1953" s="245"/>
      <c r="B1953" s="245"/>
      <c r="C1953" s="249"/>
      <c r="D1953" s="245" t="s">
        <v>321</v>
      </c>
      <c r="E1953" s="38" t="s">
        <v>176</v>
      </c>
      <c r="F1953" s="37">
        <v>2500</v>
      </c>
      <c r="G1953" s="37">
        <f>F1953/C1949</f>
        <v>0.3</v>
      </c>
      <c r="H1953" s="37">
        <f>2500/C1949</f>
        <v>0.3</v>
      </c>
    </row>
    <row r="1954" spans="1:8" ht="15.75" customHeight="1" x14ac:dyDescent="0.25">
      <c r="A1954" s="245"/>
      <c r="B1954" s="245"/>
      <c r="C1954" s="249"/>
      <c r="D1954" s="245"/>
      <c r="E1954" s="38" t="s">
        <v>178</v>
      </c>
      <c r="F1954" s="37">
        <v>1708823</v>
      </c>
      <c r="G1954" s="37">
        <f>F1954/C1949</f>
        <v>206.81</v>
      </c>
      <c r="H1954" s="37">
        <f>1708823/C1949</f>
        <v>206.81</v>
      </c>
    </row>
    <row r="1955" spans="1:8" ht="15.75" customHeight="1" x14ac:dyDescent="0.25">
      <c r="A1955" s="245"/>
      <c r="B1955" s="245"/>
      <c r="C1955" s="249"/>
      <c r="D1955" s="245"/>
      <c r="E1955" s="38" t="s">
        <v>207</v>
      </c>
      <c r="F1955" s="37">
        <v>36569</v>
      </c>
      <c r="G1955" s="37">
        <f>F1955/C1949</f>
        <v>4.43</v>
      </c>
      <c r="H1955" s="37">
        <f>36569/C1949</f>
        <v>4.43</v>
      </c>
    </row>
    <row r="1956" spans="1:8" ht="15.75" customHeight="1" x14ac:dyDescent="0.25">
      <c r="A1956" s="245">
        <f>A1949+1</f>
        <v>57</v>
      </c>
      <c r="B1956" s="245" t="s">
        <v>710</v>
      </c>
      <c r="C1956" s="249">
        <v>1819.1</v>
      </c>
      <c r="D1956" s="245" t="s">
        <v>337</v>
      </c>
      <c r="E1956" s="38" t="s">
        <v>216</v>
      </c>
      <c r="F1956" s="37">
        <f>F1957+F1958</f>
        <v>165538.1</v>
      </c>
      <c r="G1956" s="37">
        <f>G1957+G1958</f>
        <v>91</v>
      </c>
      <c r="H1956" s="37">
        <f>H1957+H1958</f>
        <v>91</v>
      </c>
    </row>
    <row r="1957" spans="1:8" ht="15.75" customHeight="1" x14ac:dyDescent="0.25">
      <c r="A1957" s="245"/>
      <c r="B1957" s="245"/>
      <c r="C1957" s="249"/>
      <c r="D1957" s="245"/>
      <c r="E1957" s="38" t="s">
        <v>177</v>
      </c>
      <c r="F1957" s="37">
        <f>H1957*C1956</f>
        <v>161899.9</v>
      </c>
      <c r="G1957" s="37">
        <f>F1957/C1956</f>
        <v>89</v>
      </c>
      <c r="H1957" s="37">
        <v>89</v>
      </c>
    </row>
    <row r="1958" spans="1:8" ht="15.75" customHeight="1" x14ac:dyDescent="0.25">
      <c r="A1958" s="245"/>
      <c r="B1958" s="245"/>
      <c r="C1958" s="249"/>
      <c r="D1958" s="245"/>
      <c r="E1958" s="38" t="s">
        <v>207</v>
      </c>
      <c r="F1958" s="37">
        <f>H1958*C1956</f>
        <v>3638.2</v>
      </c>
      <c r="G1958" s="37">
        <f>F1958/C1956</f>
        <v>2</v>
      </c>
      <c r="H1958" s="37">
        <v>2</v>
      </c>
    </row>
    <row r="1959" spans="1:8" ht="15.75" customHeight="1" x14ac:dyDescent="0.25">
      <c r="A1959" s="245">
        <f>A1956+1</f>
        <v>58</v>
      </c>
      <c r="B1959" s="245" t="s">
        <v>711</v>
      </c>
      <c r="C1959" s="249">
        <v>1314</v>
      </c>
      <c r="D1959" s="245" t="s">
        <v>208</v>
      </c>
      <c r="E1959" s="38" t="s">
        <v>216</v>
      </c>
      <c r="F1959" s="37">
        <f>F1960+F1961</f>
        <v>783144</v>
      </c>
      <c r="G1959" s="37">
        <f>G1960+G1961</f>
        <v>596</v>
      </c>
      <c r="H1959" s="37">
        <f>H1960+H1961</f>
        <v>596</v>
      </c>
    </row>
    <row r="1960" spans="1:8" ht="15.75" customHeight="1" x14ac:dyDescent="0.25">
      <c r="A1960" s="245">
        <v>75</v>
      </c>
      <c r="B1960" s="245"/>
      <c r="C1960" s="249"/>
      <c r="D1960" s="245"/>
      <c r="E1960" s="38" t="s">
        <v>177</v>
      </c>
      <c r="F1960" s="37">
        <f>C1959*H1960</f>
        <v>767376</v>
      </c>
      <c r="G1960" s="37">
        <f>F1960/C1959</f>
        <v>584</v>
      </c>
      <c r="H1960" s="37">
        <v>584</v>
      </c>
    </row>
    <row r="1961" spans="1:8" ht="15.75" customHeight="1" x14ac:dyDescent="0.25">
      <c r="A1961" s="245">
        <v>76</v>
      </c>
      <c r="B1961" s="245"/>
      <c r="C1961" s="249"/>
      <c r="D1961" s="245"/>
      <c r="E1961" s="38" t="s">
        <v>207</v>
      </c>
      <c r="F1961" s="37">
        <f>C1959*H1961</f>
        <v>15768</v>
      </c>
      <c r="G1961" s="37">
        <f>F1961/C1959</f>
        <v>12</v>
      </c>
      <c r="H1961" s="37">
        <v>12</v>
      </c>
    </row>
    <row r="1962" spans="1:8" ht="15.75" x14ac:dyDescent="0.25">
      <c r="A1962" s="245">
        <f>A1959+1</f>
        <v>59</v>
      </c>
      <c r="B1962" s="245" t="s">
        <v>731</v>
      </c>
      <c r="C1962" s="249">
        <v>5037.5</v>
      </c>
      <c r="D1962" s="186"/>
      <c r="E1962" s="38" t="s">
        <v>216</v>
      </c>
      <c r="F1962" s="37">
        <f>SUM(F1963:F1968)</f>
        <v>3495784</v>
      </c>
      <c r="G1962" s="37">
        <f>SUM(G1963:G1968)</f>
        <v>693.95</v>
      </c>
      <c r="H1962" s="37">
        <f>SUM(H1963:H1968)</f>
        <v>693.95</v>
      </c>
    </row>
    <row r="1963" spans="1:8" ht="31.5" customHeight="1" x14ac:dyDescent="0.25">
      <c r="A1963" s="245"/>
      <c r="B1963" s="245"/>
      <c r="C1963" s="249"/>
      <c r="D1963" s="245" t="s">
        <v>316</v>
      </c>
      <c r="E1963" s="38" t="s">
        <v>176</v>
      </c>
      <c r="F1963" s="37">
        <v>2500</v>
      </c>
      <c r="G1963" s="37">
        <f>F1963/C1962</f>
        <v>0.5</v>
      </c>
      <c r="H1963" s="37">
        <f>2500/C1962</f>
        <v>0.5</v>
      </c>
    </row>
    <row r="1964" spans="1:8" ht="15.75" customHeight="1" x14ac:dyDescent="0.25">
      <c r="A1964" s="245"/>
      <c r="B1964" s="245"/>
      <c r="C1964" s="249"/>
      <c r="D1964" s="245"/>
      <c r="E1964" s="38" t="s">
        <v>178</v>
      </c>
      <c r="F1964" s="37">
        <v>1708823</v>
      </c>
      <c r="G1964" s="37">
        <f>F1964/C1962-0.01</f>
        <v>339.21</v>
      </c>
      <c r="H1964" s="37">
        <f>1708823/C1962-0.01</f>
        <v>339.21</v>
      </c>
    </row>
    <row r="1965" spans="1:8" ht="15.75" customHeight="1" x14ac:dyDescent="0.25">
      <c r="A1965" s="245"/>
      <c r="B1965" s="245"/>
      <c r="C1965" s="249"/>
      <c r="D1965" s="245"/>
      <c r="E1965" s="38" t="s">
        <v>207</v>
      </c>
      <c r="F1965" s="37">
        <v>36569</v>
      </c>
      <c r="G1965" s="37">
        <f>F1965/C1962</f>
        <v>7.26</v>
      </c>
      <c r="H1965" s="37">
        <f>36569/C1962</f>
        <v>7.26</v>
      </c>
    </row>
    <row r="1966" spans="1:8" ht="31.5" customHeight="1" x14ac:dyDescent="0.25">
      <c r="A1966" s="245"/>
      <c r="B1966" s="245"/>
      <c r="C1966" s="249"/>
      <c r="D1966" s="245" t="s">
        <v>319</v>
      </c>
      <c r="E1966" s="38" t="s">
        <v>176</v>
      </c>
      <c r="F1966" s="37">
        <v>2500</v>
      </c>
      <c r="G1966" s="37">
        <f>F1966/C1962</f>
        <v>0.5</v>
      </c>
      <c r="H1966" s="37">
        <f>2500/C1962</f>
        <v>0.5</v>
      </c>
    </row>
    <row r="1967" spans="1:8" ht="15.75" customHeight="1" x14ac:dyDescent="0.25">
      <c r="A1967" s="245"/>
      <c r="B1967" s="245"/>
      <c r="C1967" s="249"/>
      <c r="D1967" s="245"/>
      <c r="E1967" s="38" t="s">
        <v>178</v>
      </c>
      <c r="F1967" s="37">
        <v>1708823</v>
      </c>
      <c r="G1967" s="37">
        <f>F1967/C1962</f>
        <v>339.22</v>
      </c>
      <c r="H1967" s="37">
        <f>1708823/C1962</f>
        <v>339.22</v>
      </c>
    </row>
    <row r="1968" spans="1:8" ht="15.75" customHeight="1" x14ac:dyDescent="0.25">
      <c r="A1968" s="245"/>
      <c r="B1968" s="245"/>
      <c r="C1968" s="249"/>
      <c r="D1968" s="245"/>
      <c r="E1968" s="38" t="s">
        <v>207</v>
      </c>
      <c r="F1968" s="37">
        <v>36569</v>
      </c>
      <c r="G1968" s="37">
        <f>F1968/C1962</f>
        <v>7.26</v>
      </c>
      <c r="H1968" s="37">
        <f>36569/C1962</f>
        <v>7.26</v>
      </c>
    </row>
    <row r="1969" spans="1:8" ht="15.75" x14ac:dyDescent="0.25">
      <c r="A1969" s="245">
        <f>A1962+1</f>
        <v>60</v>
      </c>
      <c r="B1969" s="245" t="s">
        <v>732</v>
      </c>
      <c r="C1969" s="249">
        <v>6167</v>
      </c>
      <c r="D1969" s="186"/>
      <c r="E1969" s="38" t="s">
        <v>216</v>
      </c>
      <c r="F1969" s="37">
        <f>SUM(F1970:F1981)</f>
        <v>6991568</v>
      </c>
      <c r="G1969" s="37">
        <f>SUM(G1970:G1981)</f>
        <v>1133.71</v>
      </c>
      <c r="H1969" s="37">
        <f>SUM(H1970:H1981)</f>
        <v>1133.71</v>
      </c>
    </row>
    <row r="1970" spans="1:8" ht="31.5" customHeight="1" x14ac:dyDescent="0.25">
      <c r="A1970" s="245"/>
      <c r="B1970" s="245"/>
      <c r="C1970" s="249"/>
      <c r="D1970" s="245" t="s">
        <v>316</v>
      </c>
      <c r="E1970" s="38" t="s">
        <v>176</v>
      </c>
      <c r="F1970" s="37">
        <v>2500</v>
      </c>
      <c r="G1970" s="37">
        <f>F1970/C1969</f>
        <v>0.41</v>
      </c>
      <c r="H1970" s="37">
        <f>2500/C1969</f>
        <v>0.41</v>
      </c>
    </row>
    <row r="1971" spans="1:8" ht="15.75" customHeight="1" x14ac:dyDescent="0.25">
      <c r="A1971" s="245">
        <v>756</v>
      </c>
      <c r="B1971" s="245"/>
      <c r="C1971" s="249"/>
      <c r="D1971" s="245"/>
      <c r="E1971" s="38" t="s">
        <v>178</v>
      </c>
      <c r="F1971" s="37">
        <v>1708823</v>
      </c>
      <c r="G1971" s="37">
        <f>F1971/C1969-0.01</f>
        <v>277.08</v>
      </c>
      <c r="H1971" s="37">
        <f>1708823/C1969-0.01</f>
        <v>277.08</v>
      </c>
    </row>
    <row r="1972" spans="1:8" ht="15.75" customHeight="1" x14ac:dyDescent="0.25">
      <c r="A1972" s="245">
        <v>757</v>
      </c>
      <c r="B1972" s="245"/>
      <c r="C1972" s="249"/>
      <c r="D1972" s="245"/>
      <c r="E1972" s="38" t="s">
        <v>207</v>
      </c>
      <c r="F1972" s="37">
        <v>36569</v>
      </c>
      <c r="G1972" s="37">
        <f>F1972/C1969</f>
        <v>5.93</v>
      </c>
      <c r="H1972" s="37">
        <f>36569/C1969</f>
        <v>5.93</v>
      </c>
    </row>
    <row r="1973" spans="1:8" ht="31.5" customHeight="1" x14ac:dyDescent="0.25">
      <c r="A1973" s="245"/>
      <c r="B1973" s="245"/>
      <c r="C1973" s="249"/>
      <c r="D1973" s="245" t="s">
        <v>319</v>
      </c>
      <c r="E1973" s="38" t="s">
        <v>176</v>
      </c>
      <c r="F1973" s="37">
        <v>2500</v>
      </c>
      <c r="G1973" s="37">
        <f>F1973/C1969</f>
        <v>0.41</v>
      </c>
      <c r="H1973" s="37">
        <f>2500/C1969</f>
        <v>0.41</v>
      </c>
    </row>
    <row r="1974" spans="1:8" ht="15.75" customHeight="1" x14ac:dyDescent="0.25">
      <c r="A1974" s="245"/>
      <c r="B1974" s="245"/>
      <c r="C1974" s="249"/>
      <c r="D1974" s="245"/>
      <c r="E1974" s="38" t="s">
        <v>178</v>
      </c>
      <c r="F1974" s="37">
        <v>1708823</v>
      </c>
      <c r="G1974" s="37">
        <f>F1974/C1969</f>
        <v>277.08999999999997</v>
      </c>
      <c r="H1974" s="37">
        <f>1708823/C1969</f>
        <v>277.08999999999997</v>
      </c>
    </row>
    <row r="1975" spans="1:8" ht="15.75" customHeight="1" x14ac:dyDescent="0.25">
      <c r="A1975" s="245"/>
      <c r="B1975" s="245"/>
      <c r="C1975" s="249"/>
      <c r="D1975" s="245"/>
      <c r="E1975" s="38" t="s">
        <v>207</v>
      </c>
      <c r="F1975" s="37">
        <v>36569</v>
      </c>
      <c r="G1975" s="37">
        <f>F1975/C1969</f>
        <v>5.93</v>
      </c>
      <c r="H1975" s="37">
        <f>36569/C1969</f>
        <v>5.93</v>
      </c>
    </row>
    <row r="1976" spans="1:8" ht="31.5" customHeight="1" x14ac:dyDescent="0.25">
      <c r="A1976" s="245"/>
      <c r="B1976" s="245"/>
      <c r="C1976" s="249"/>
      <c r="D1976" s="245" t="s">
        <v>320</v>
      </c>
      <c r="E1976" s="38" t="s">
        <v>176</v>
      </c>
      <c r="F1976" s="37">
        <v>2500</v>
      </c>
      <c r="G1976" s="37">
        <f>F1976/C1969</f>
        <v>0.41</v>
      </c>
      <c r="H1976" s="37">
        <f>2500/C1969</f>
        <v>0.41</v>
      </c>
    </row>
    <row r="1977" spans="1:8" ht="15.75" customHeight="1" x14ac:dyDescent="0.25">
      <c r="A1977" s="245"/>
      <c r="B1977" s="245"/>
      <c r="C1977" s="249"/>
      <c r="D1977" s="245"/>
      <c r="E1977" s="38" t="s">
        <v>178</v>
      </c>
      <c r="F1977" s="37">
        <v>1708823</v>
      </c>
      <c r="G1977" s="37">
        <f>F1977/C1969</f>
        <v>277.08999999999997</v>
      </c>
      <c r="H1977" s="37">
        <f>1708823/C1969</f>
        <v>277.08999999999997</v>
      </c>
    </row>
    <row r="1978" spans="1:8" ht="15.75" customHeight="1" x14ac:dyDescent="0.25">
      <c r="A1978" s="245"/>
      <c r="B1978" s="245"/>
      <c r="C1978" s="249"/>
      <c r="D1978" s="245"/>
      <c r="E1978" s="38" t="s">
        <v>207</v>
      </c>
      <c r="F1978" s="37">
        <v>36569</v>
      </c>
      <c r="G1978" s="37">
        <f>F1978/C1969</f>
        <v>5.93</v>
      </c>
      <c r="H1978" s="37">
        <f>36569/C1969</f>
        <v>5.93</v>
      </c>
    </row>
    <row r="1979" spans="1:8" ht="31.5" customHeight="1" x14ac:dyDescent="0.25">
      <c r="A1979" s="245"/>
      <c r="B1979" s="245"/>
      <c r="C1979" s="249"/>
      <c r="D1979" s="245" t="s">
        <v>321</v>
      </c>
      <c r="E1979" s="38" t="s">
        <v>176</v>
      </c>
      <c r="F1979" s="37">
        <v>2500</v>
      </c>
      <c r="G1979" s="37">
        <f>F1979/C1969</f>
        <v>0.41</v>
      </c>
      <c r="H1979" s="37">
        <f>2500/C1969</f>
        <v>0.41</v>
      </c>
    </row>
    <row r="1980" spans="1:8" ht="15.75" customHeight="1" x14ac:dyDescent="0.25">
      <c r="A1980" s="245"/>
      <c r="B1980" s="245"/>
      <c r="C1980" s="249"/>
      <c r="D1980" s="245"/>
      <c r="E1980" s="38" t="s">
        <v>178</v>
      </c>
      <c r="F1980" s="37">
        <v>1708823</v>
      </c>
      <c r="G1980" s="37">
        <f>F1980/C1969</f>
        <v>277.08999999999997</v>
      </c>
      <c r="H1980" s="37">
        <f>1708823/C1969</f>
        <v>277.08999999999997</v>
      </c>
    </row>
    <row r="1981" spans="1:8" ht="15.75" customHeight="1" x14ac:dyDescent="0.25">
      <c r="A1981" s="245"/>
      <c r="B1981" s="245"/>
      <c r="C1981" s="249"/>
      <c r="D1981" s="245"/>
      <c r="E1981" s="38" t="s">
        <v>207</v>
      </c>
      <c r="F1981" s="37">
        <v>36569</v>
      </c>
      <c r="G1981" s="37">
        <f>F1981/C1969</f>
        <v>5.93</v>
      </c>
      <c r="H1981" s="37">
        <f>36569/C1969</f>
        <v>5.93</v>
      </c>
    </row>
    <row r="1982" spans="1:8" ht="15.75" x14ac:dyDescent="0.25">
      <c r="A1982" s="245">
        <f>A1969+1</f>
        <v>61</v>
      </c>
      <c r="B1982" s="245" t="s">
        <v>733</v>
      </c>
      <c r="C1982" s="249">
        <v>3009.11</v>
      </c>
      <c r="D1982" s="186"/>
      <c r="E1982" s="38" t="s">
        <v>216</v>
      </c>
      <c r="F1982" s="37">
        <f>SUM(F1983:F1985)</f>
        <v>1747892</v>
      </c>
      <c r="G1982" s="37">
        <f>SUM(G1983:G1985)</f>
        <v>580.87</v>
      </c>
      <c r="H1982" s="37">
        <f>SUM(H1983:H1985)</f>
        <v>580.87</v>
      </c>
    </row>
    <row r="1983" spans="1:8" ht="31.5" customHeight="1" x14ac:dyDescent="0.25">
      <c r="A1983" s="245"/>
      <c r="B1983" s="245"/>
      <c r="C1983" s="249"/>
      <c r="D1983" s="245" t="s">
        <v>316</v>
      </c>
      <c r="E1983" s="38" t="s">
        <v>176</v>
      </c>
      <c r="F1983" s="37">
        <v>2500</v>
      </c>
      <c r="G1983" s="37">
        <f>F1983/C1982</f>
        <v>0.83</v>
      </c>
      <c r="H1983" s="37">
        <f>2500/C1982</f>
        <v>0.83</v>
      </c>
    </row>
    <row r="1984" spans="1:8" ht="15.75" customHeight="1" x14ac:dyDescent="0.25">
      <c r="A1984" s="245">
        <v>756</v>
      </c>
      <c r="B1984" s="245"/>
      <c r="C1984" s="249"/>
      <c r="D1984" s="245"/>
      <c r="E1984" s="38" t="s">
        <v>178</v>
      </c>
      <c r="F1984" s="37">
        <v>1708823</v>
      </c>
      <c r="G1984" s="37">
        <f>F1984/C1982+0.01</f>
        <v>567.89</v>
      </c>
      <c r="H1984" s="37">
        <f>1708823/C1982+0.01</f>
        <v>567.89</v>
      </c>
    </row>
    <row r="1985" spans="1:8" ht="15.75" customHeight="1" x14ac:dyDescent="0.25">
      <c r="A1985" s="245">
        <v>757</v>
      </c>
      <c r="B1985" s="245"/>
      <c r="C1985" s="249"/>
      <c r="D1985" s="245"/>
      <c r="E1985" s="38" t="s">
        <v>207</v>
      </c>
      <c r="F1985" s="37">
        <v>36569</v>
      </c>
      <c r="G1985" s="37">
        <f>F1985/C1982</f>
        <v>12.15</v>
      </c>
      <c r="H1985" s="37">
        <f>36569/C1982</f>
        <v>12.15</v>
      </c>
    </row>
    <row r="1986" spans="1:8" ht="15.75" customHeight="1" x14ac:dyDescent="0.25">
      <c r="A1986" s="245">
        <f>A1982+1</f>
        <v>62</v>
      </c>
      <c r="B1986" s="245" t="s">
        <v>712</v>
      </c>
      <c r="C1986" s="249">
        <v>619.4</v>
      </c>
      <c r="D1986" s="245" t="s">
        <v>212</v>
      </c>
      <c r="E1986" s="38" t="s">
        <v>216</v>
      </c>
      <c r="F1986" s="37">
        <f>F1987+F1988</f>
        <v>888219.6</v>
      </c>
      <c r="G1986" s="37">
        <f>G1987+G1988</f>
        <v>1434</v>
      </c>
      <c r="H1986" s="37">
        <f>H1987+H1988</f>
        <v>1434</v>
      </c>
    </row>
    <row r="1987" spans="1:8" ht="15.75" customHeight="1" x14ac:dyDescent="0.25">
      <c r="A1987" s="245">
        <v>75</v>
      </c>
      <c r="B1987" s="245"/>
      <c r="C1987" s="249"/>
      <c r="D1987" s="245"/>
      <c r="E1987" s="38" t="s">
        <v>177</v>
      </c>
      <c r="F1987" s="37">
        <f>C1986*H1987</f>
        <v>869637.6</v>
      </c>
      <c r="G1987" s="37">
        <f>F1987/C1986</f>
        <v>1404</v>
      </c>
      <c r="H1987" s="37">
        <v>1404</v>
      </c>
    </row>
    <row r="1988" spans="1:8" ht="15.75" customHeight="1" x14ac:dyDescent="0.25">
      <c r="A1988" s="245">
        <v>76</v>
      </c>
      <c r="B1988" s="245"/>
      <c r="C1988" s="249"/>
      <c r="D1988" s="245"/>
      <c r="E1988" s="38" t="s">
        <v>207</v>
      </c>
      <c r="F1988" s="37">
        <f>C1986*H1988</f>
        <v>18582</v>
      </c>
      <c r="G1988" s="37">
        <f>F1988/C1986</f>
        <v>30</v>
      </c>
      <c r="H1988" s="37">
        <v>30</v>
      </c>
    </row>
    <row r="1989" spans="1:8" ht="15.75" x14ac:dyDescent="0.25">
      <c r="A1989" s="245">
        <f>A1986+1</f>
        <v>63</v>
      </c>
      <c r="B1989" s="245" t="s">
        <v>734</v>
      </c>
      <c r="C1989" s="249">
        <v>8946.5</v>
      </c>
      <c r="D1989" s="186"/>
      <c r="E1989" s="38" t="s">
        <v>216</v>
      </c>
      <c r="F1989" s="37">
        <f>SUM(F1990:F1995)</f>
        <v>3495784</v>
      </c>
      <c r="G1989" s="37">
        <f>SUM(G1990:G1995)</f>
        <v>390.74</v>
      </c>
      <c r="H1989" s="37">
        <f>SUM(H1990:H1995)</f>
        <v>390.74</v>
      </c>
    </row>
    <row r="1990" spans="1:8" ht="31.5" customHeight="1" x14ac:dyDescent="0.25">
      <c r="A1990" s="245"/>
      <c r="B1990" s="245"/>
      <c r="C1990" s="249"/>
      <c r="D1990" s="245" t="s">
        <v>316</v>
      </c>
      <c r="E1990" s="38" t="s">
        <v>176</v>
      </c>
      <c r="F1990" s="37">
        <v>2500</v>
      </c>
      <c r="G1990" s="37">
        <f>F1990/C1989</f>
        <v>0.28000000000000003</v>
      </c>
      <c r="H1990" s="37">
        <f>2500/C1989</f>
        <v>0.28000000000000003</v>
      </c>
    </row>
    <row r="1991" spans="1:8" ht="15.75" customHeight="1" x14ac:dyDescent="0.25">
      <c r="A1991" s="245"/>
      <c r="B1991" s="245"/>
      <c r="C1991" s="249"/>
      <c r="D1991" s="245"/>
      <c r="E1991" s="38" t="s">
        <v>178</v>
      </c>
      <c r="F1991" s="37">
        <v>1708823</v>
      </c>
      <c r="G1991" s="37">
        <f>F1991/C1989</f>
        <v>191</v>
      </c>
      <c r="H1991" s="37">
        <f>1708823/C1989</f>
        <v>191</v>
      </c>
    </row>
    <row r="1992" spans="1:8" ht="15.75" customHeight="1" x14ac:dyDescent="0.25">
      <c r="A1992" s="245"/>
      <c r="B1992" s="245"/>
      <c r="C1992" s="249"/>
      <c r="D1992" s="245"/>
      <c r="E1992" s="38" t="s">
        <v>207</v>
      </c>
      <c r="F1992" s="37">
        <v>36569</v>
      </c>
      <c r="G1992" s="37">
        <f>F1992/C1989</f>
        <v>4.09</v>
      </c>
      <c r="H1992" s="37">
        <f>36569/C1989</f>
        <v>4.09</v>
      </c>
    </row>
    <row r="1993" spans="1:8" ht="31.5" customHeight="1" x14ac:dyDescent="0.25">
      <c r="A1993" s="245"/>
      <c r="B1993" s="245"/>
      <c r="C1993" s="249"/>
      <c r="D1993" s="245" t="s">
        <v>319</v>
      </c>
      <c r="E1993" s="38" t="s">
        <v>176</v>
      </c>
      <c r="F1993" s="37">
        <v>2500</v>
      </c>
      <c r="G1993" s="37">
        <f>F1993/C1989</f>
        <v>0.28000000000000003</v>
      </c>
      <c r="H1993" s="37">
        <f>2500/C1989</f>
        <v>0.28000000000000003</v>
      </c>
    </row>
    <row r="1994" spans="1:8" ht="15.75" customHeight="1" x14ac:dyDescent="0.25">
      <c r="A1994" s="245"/>
      <c r="B1994" s="245"/>
      <c r="C1994" s="249"/>
      <c r="D1994" s="245"/>
      <c r="E1994" s="38" t="s">
        <v>178</v>
      </c>
      <c r="F1994" s="37">
        <v>1708823</v>
      </c>
      <c r="G1994" s="37">
        <f>F1994/C1989</f>
        <v>191</v>
      </c>
      <c r="H1994" s="37">
        <f>1708823/C1989</f>
        <v>191</v>
      </c>
    </row>
    <row r="1995" spans="1:8" ht="15.75" customHeight="1" x14ac:dyDescent="0.25">
      <c r="A1995" s="245"/>
      <c r="B1995" s="245"/>
      <c r="C1995" s="249"/>
      <c r="D1995" s="245"/>
      <c r="E1995" s="38" t="s">
        <v>207</v>
      </c>
      <c r="F1995" s="37">
        <v>36569</v>
      </c>
      <c r="G1995" s="37">
        <f>F1995/C1989</f>
        <v>4.09</v>
      </c>
      <c r="H1995" s="37">
        <f>36569/C1989</f>
        <v>4.09</v>
      </c>
    </row>
    <row r="1996" spans="1:8" ht="15.75" x14ac:dyDescent="0.25">
      <c r="A1996" s="245">
        <f>A1989+1</f>
        <v>64</v>
      </c>
      <c r="B1996" s="245" t="s">
        <v>714</v>
      </c>
      <c r="C1996" s="249">
        <v>856.4</v>
      </c>
      <c r="D1996" s="245" t="s">
        <v>206</v>
      </c>
      <c r="E1996" s="38" t="s">
        <v>216</v>
      </c>
      <c r="F1996" s="37">
        <f>F1997+F1998</f>
        <v>4049059.2</v>
      </c>
      <c r="G1996" s="37">
        <f>G1997+G1998</f>
        <v>4728</v>
      </c>
      <c r="H1996" s="37">
        <f>H1997+H1998</f>
        <v>4728</v>
      </c>
    </row>
    <row r="1997" spans="1:8" ht="15.75" customHeight="1" x14ac:dyDescent="0.25">
      <c r="A1997" s="245">
        <v>75</v>
      </c>
      <c r="B1997" s="245"/>
      <c r="C1997" s="249"/>
      <c r="D1997" s="245"/>
      <c r="E1997" s="38" t="s">
        <v>177</v>
      </c>
      <c r="F1997" s="37">
        <f>C1996*H1997</f>
        <v>3964275.6</v>
      </c>
      <c r="G1997" s="37">
        <f>F1997/C1996</f>
        <v>4629</v>
      </c>
      <c r="H1997" s="37">
        <v>4629</v>
      </c>
    </row>
    <row r="1998" spans="1:8" ht="15.75" customHeight="1" x14ac:dyDescent="0.25">
      <c r="A1998" s="245"/>
      <c r="B1998" s="245"/>
      <c r="C1998" s="249"/>
      <c r="D1998" s="245"/>
      <c r="E1998" s="38" t="s">
        <v>207</v>
      </c>
      <c r="F1998" s="37">
        <f>C1996*H1998</f>
        <v>84783.6</v>
      </c>
      <c r="G1998" s="37">
        <f>F1998/C1996</f>
        <v>99</v>
      </c>
      <c r="H1998" s="37">
        <v>99</v>
      </c>
    </row>
    <row r="1999" spans="1:8" ht="15.75" x14ac:dyDescent="0.25">
      <c r="A1999" s="245">
        <f>A1996+1</f>
        <v>65</v>
      </c>
      <c r="B1999" s="245" t="s">
        <v>735</v>
      </c>
      <c r="C1999" s="249">
        <v>18629</v>
      </c>
      <c r="D1999" s="186"/>
      <c r="E1999" s="38" t="s">
        <v>216</v>
      </c>
      <c r="F1999" s="37">
        <f>SUM(F2000:F2011)</f>
        <v>6991568</v>
      </c>
      <c r="G1999" s="37">
        <f>F1999/C1999</f>
        <v>375.31</v>
      </c>
      <c r="H1999" s="37">
        <f>SUM(H2000:H2011)</f>
        <v>375.31</v>
      </c>
    </row>
    <row r="2000" spans="1:8" ht="31.5" customHeight="1" x14ac:dyDescent="0.25">
      <c r="A2000" s="245"/>
      <c r="B2000" s="245"/>
      <c r="C2000" s="249"/>
      <c r="D2000" s="245" t="s">
        <v>317</v>
      </c>
      <c r="E2000" s="38" t="s">
        <v>176</v>
      </c>
      <c r="F2000" s="37">
        <v>2500</v>
      </c>
      <c r="G2000" s="37">
        <f>F2000/C1999</f>
        <v>0.13</v>
      </c>
      <c r="H2000" s="37">
        <f>2500/C1999</f>
        <v>0.13</v>
      </c>
    </row>
    <row r="2001" spans="1:8" ht="15.75" customHeight="1" x14ac:dyDescent="0.25">
      <c r="A2001" s="245"/>
      <c r="B2001" s="245"/>
      <c r="C2001" s="249"/>
      <c r="D2001" s="245"/>
      <c r="E2001" s="38" t="s">
        <v>178</v>
      </c>
      <c r="F2001" s="37">
        <v>1708823</v>
      </c>
      <c r="G2001" s="37">
        <f>F2001/C1999+0.01</f>
        <v>91.74</v>
      </c>
      <c r="H2001" s="37">
        <f>1708823/C1999+0.01</f>
        <v>91.74</v>
      </c>
    </row>
    <row r="2002" spans="1:8" ht="15.75" customHeight="1" x14ac:dyDescent="0.25">
      <c r="A2002" s="245"/>
      <c r="B2002" s="245"/>
      <c r="C2002" s="249"/>
      <c r="D2002" s="245"/>
      <c r="E2002" s="38" t="s">
        <v>207</v>
      </c>
      <c r="F2002" s="37">
        <v>36569</v>
      </c>
      <c r="G2002" s="37">
        <f>F2002/C1999</f>
        <v>1.96</v>
      </c>
      <c r="H2002" s="37">
        <f>36569/C1999</f>
        <v>1.96</v>
      </c>
    </row>
    <row r="2003" spans="1:8" ht="31.5" customHeight="1" x14ac:dyDescent="0.25">
      <c r="A2003" s="245"/>
      <c r="B2003" s="245"/>
      <c r="C2003" s="249"/>
      <c r="D2003" s="245" t="s">
        <v>318</v>
      </c>
      <c r="E2003" s="38" t="s">
        <v>176</v>
      </c>
      <c r="F2003" s="37">
        <v>2500</v>
      </c>
      <c r="G2003" s="37">
        <f>F2003/C1999</f>
        <v>0.13</v>
      </c>
      <c r="H2003" s="37">
        <f>2500/C1999</f>
        <v>0.13</v>
      </c>
    </row>
    <row r="2004" spans="1:8" ht="15.75" customHeight="1" x14ac:dyDescent="0.25">
      <c r="A2004" s="245"/>
      <c r="B2004" s="245"/>
      <c r="C2004" s="249"/>
      <c r="D2004" s="245"/>
      <c r="E2004" s="38" t="s">
        <v>178</v>
      </c>
      <c r="F2004" s="37">
        <v>1708823</v>
      </c>
      <c r="G2004" s="37">
        <f>F2004/C1999+0.01</f>
        <v>91.74</v>
      </c>
      <c r="H2004" s="37">
        <f>1708823/C1999+0.01</f>
        <v>91.74</v>
      </c>
    </row>
    <row r="2005" spans="1:8" ht="15.75" customHeight="1" x14ac:dyDescent="0.25">
      <c r="A2005" s="245"/>
      <c r="B2005" s="245"/>
      <c r="C2005" s="249"/>
      <c r="D2005" s="245"/>
      <c r="E2005" s="38" t="s">
        <v>207</v>
      </c>
      <c r="F2005" s="37">
        <v>36569</v>
      </c>
      <c r="G2005" s="37">
        <f>F2005/C1999</f>
        <v>1.96</v>
      </c>
      <c r="H2005" s="37">
        <f>36569/C1999</f>
        <v>1.96</v>
      </c>
    </row>
    <row r="2006" spans="1:8" ht="31.5" customHeight="1" x14ac:dyDescent="0.25">
      <c r="A2006" s="245"/>
      <c r="B2006" s="245"/>
      <c r="C2006" s="249"/>
      <c r="D2006" s="245" t="s">
        <v>322</v>
      </c>
      <c r="E2006" s="38" t="s">
        <v>176</v>
      </c>
      <c r="F2006" s="37">
        <v>2500</v>
      </c>
      <c r="G2006" s="37">
        <f>F2006/C1999</f>
        <v>0.13</v>
      </c>
      <c r="H2006" s="37">
        <f>2500/C1999</f>
        <v>0.13</v>
      </c>
    </row>
    <row r="2007" spans="1:8" ht="15.75" customHeight="1" x14ac:dyDescent="0.25">
      <c r="A2007" s="245"/>
      <c r="B2007" s="245"/>
      <c r="C2007" s="249"/>
      <c r="D2007" s="245"/>
      <c r="E2007" s="38" t="s">
        <v>178</v>
      </c>
      <c r="F2007" s="37">
        <v>1708823</v>
      </c>
      <c r="G2007" s="37">
        <f>F2007/C1999+0.01</f>
        <v>91.74</v>
      </c>
      <c r="H2007" s="37">
        <f>1708823/C1999+0.01</f>
        <v>91.74</v>
      </c>
    </row>
    <row r="2008" spans="1:8" ht="15.75" customHeight="1" x14ac:dyDescent="0.25">
      <c r="A2008" s="245"/>
      <c r="B2008" s="245"/>
      <c r="C2008" s="249"/>
      <c r="D2008" s="245"/>
      <c r="E2008" s="38" t="s">
        <v>207</v>
      </c>
      <c r="F2008" s="37">
        <v>36569</v>
      </c>
      <c r="G2008" s="37">
        <f>F2008/C1999</f>
        <v>1.96</v>
      </c>
      <c r="H2008" s="37">
        <f>36569/C1999</f>
        <v>1.96</v>
      </c>
    </row>
    <row r="2009" spans="1:8" ht="31.5" customHeight="1" x14ac:dyDescent="0.25">
      <c r="A2009" s="245"/>
      <c r="B2009" s="245"/>
      <c r="C2009" s="249"/>
      <c r="D2009" s="245" t="s">
        <v>323</v>
      </c>
      <c r="E2009" s="38" t="s">
        <v>176</v>
      </c>
      <c r="F2009" s="37">
        <v>2500</v>
      </c>
      <c r="G2009" s="37">
        <f>F2009/C1999</f>
        <v>0.13</v>
      </c>
      <c r="H2009" s="37">
        <f>2500/C1999</f>
        <v>0.13</v>
      </c>
    </row>
    <row r="2010" spans="1:8" ht="15.75" customHeight="1" x14ac:dyDescent="0.25">
      <c r="A2010" s="245"/>
      <c r="B2010" s="245"/>
      <c r="C2010" s="249"/>
      <c r="D2010" s="245"/>
      <c r="E2010" s="38" t="s">
        <v>178</v>
      </c>
      <c r="F2010" s="37">
        <v>1708823</v>
      </c>
      <c r="G2010" s="37">
        <f>F2010/C1999</f>
        <v>91.73</v>
      </c>
      <c r="H2010" s="37">
        <f>1708823/C1999</f>
        <v>91.73</v>
      </c>
    </row>
    <row r="2011" spans="1:8" ht="15.75" customHeight="1" x14ac:dyDescent="0.25">
      <c r="A2011" s="245"/>
      <c r="B2011" s="245"/>
      <c r="C2011" s="249"/>
      <c r="D2011" s="245"/>
      <c r="E2011" s="38" t="s">
        <v>207</v>
      </c>
      <c r="F2011" s="37">
        <v>36569</v>
      </c>
      <c r="G2011" s="37">
        <f>F2011/C1999</f>
        <v>1.96</v>
      </c>
      <c r="H2011" s="37">
        <f>36569/C1999</f>
        <v>1.96</v>
      </c>
    </row>
    <row r="2012" spans="1:8" ht="15.75" x14ac:dyDescent="0.25">
      <c r="A2012" s="245">
        <f>A1999+1</f>
        <v>66</v>
      </c>
      <c r="B2012" s="245" t="s">
        <v>736</v>
      </c>
      <c r="C2012" s="249">
        <v>7583.4</v>
      </c>
      <c r="D2012" s="186"/>
      <c r="E2012" s="38" t="s">
        <v>216</v>
      </c>
      <c r="F2012" s="37">
        <f>SUM(F2013:F2021)</f>
        <v>5243676</v>
      </c>
      <c r="G2012" s="37">
        <f>SUM(G2013:G2021)</f>
        <v>691.47</v>
      </c>
      <c r="H2012" s="37">
        <f>SUM(H2013:H2021)</f>
        <v>691.47</v>
      </c>
    </row>
    <row r="2013" spans="1:8" ht="31.5" customHeight="1" x14ac:dyDescent="0.25">
      <c r="A2013" s="245"/>
      <c r="B2013" s="245"/>
      <c r="C2013" s="249"/>
      <c r="D2013" s="245" t="s">
        <v>316</v>
      </c>
      <c r="E2013" s="38" t="s">
        <v>176</v>
      </c>
      <c r="F2013" s="37">
        <v>2500</v>
      </c>
      <c r="G2013" s="37">
        <f>F2013/C2012</f>
        <v>0.33</v>
      </c>
      <c r="H2013" s="37">
        <f>2500/C2012</f>
        <v>0.33</v>
      </c>
    </row>
    <row r="2014" spans="1:8" ht="15.75" customHeight="1" x14ac:dyDescent="0.25">
      <c r="A2014" s="245">
        <v>756</v>
      </c>
      <c r="B2014" s="245"/>
      <c r="C2014" s="249"/>
      <c r="D2014" s="245"/>
      <c r="E2014" s="38" t="s">
        <v>178</v>
      </c>
      <c r="F2014" s="37">
        <v>1708823</v>
      </c>
      <c r="G2014" s="37">
        <f>F2014/C2012</f>
        <v>225.34</v>
      </c>
      <c r="H2014" s="37">
        <f>1708823/C2012</f>
        <v>225.34</v>
      </c>
    </row>
    <row r="2015" spans="1:8" ht="15.75" customHeight="1" x14ac:dyDescent="0.25">
      <c r="A2015" s="245">
        <v>757</v>
      </c>
      <c r="B2015" s="245"/>
      <c r="C2015" s="249"/>
      <c r="D2015" s="245"/>
      <c r="E2015" s="38" t="s">
        <v>207</v>
      </c>
      <c r="F2015" s="37">
        <v>36569</v>
      </c>
      <c r="G2015" s="37">
        <f>F2015/C2012</f>
        <v>4.82</v>
      </c>
      <c r="H2015" s="37">
        <f>36569/C2012</f>
        <v>4.82</v>
      </c>
    </row>
    <row r="2016" spans="1:8" ht="31.5" customHeight="1" x14ac:dyDescent="0.25">
      <c r="A2016" s="245"/>
      <c r="B2016" s="245"/>
      <c r="C2016" s="249"/>
      <c r="D2016" s="245" t="s">
        <v>319</v>
      </c>
      <c r="E2016" s="38" t="s">
        <v>176</v>
      </c>
      <c r="F2016" s="37">
        <v>2500</v>
      </c>
      <c r="G2016" s="37">
        <f>F2016/C2012</f>
        <v>0.33</v>
      </c>
      <c r="H2016" s="37">
        <f>2500/C2012</f>
        <v>0.33</v>
      </c>
    </row>
    <row r="2017" spans="1:8" ht="15.75" customHeight="1" x14ac:dyDescent="0.25">
      <c r="A2017" s="245"/>
      <c r="B2017" s="245"/>
      <c r="C2017" s="249"/>
      <c r="D2017" s="245"/>
      <c r="E2017" s="38" t="s">
        <v>178</v>
      </c>
      <c r="F2017" s="37">
        <v>1708823</v>
      </c>
      <c r="G2017" s="37">
        <f>F2017/C2012</f>
        <v>225.34</v>
      </c>
      <c r="H2017" s="37">
        <f>1708823/C2012</f>
        <v>225.34</v>
      </c>
    </row>
    <row r="2018" spans="1:8" ht="15.75" customHeight="1" x14ac:dyDescent="0.25">
      <c r="A2018" s="245"/>
      <c r="B2018" s="245"/>
      <c r="C2018" s="249"/>
      <c r="D2018" s="245"/>
      <c r="E2018" s="38" t="s">
        <v>207</v>
      </c>
      <c r="F2018" s="37">
        <v>36569</v>
      </c>
      <c r="G2018" s="37">
        <f>F2018/C2012</f>
        <v>4.82</v>
      </c>
      <c r="H2018" s="37">
        <f>36569/C2012</f>
        <v>4.82</v>
      </c>
    </row>
    <row r="2019" spans="1:8" ht="31.5" customHeight="1" x14ac:dyDescent="0.25">
      <c r="A2019" s="245"/>
      <c r="B2019" s="245"/>
      <c r="C2019" s="249"/>
      <c r="D2019" s="245" t="s">
        <v>320</v>
      </c>
      <c r="E2019" s="38" t="s">
        <v>176</v>
      </c>
      <c r="F2019" s="37">
        <v>2500</v>
      </c>
      <c r="G2019" s="37">
        <f>F2019/C2012</f>
        <v>0.33</v>
      </c>
      <c r="H2019" s="37">
        <f>2500/C2012</f>
        <v>0.33</v>
      </c>
    </row>
    <row r="2020" spans="1:8" ht="15.75" customHeight="1" x14ac:dyDescent="0.25">
      <c r="A2020" s="245"/>
      <c r="B2020" s="245"/>
      <c r="C2020" s="249"/>
      <c r="D2020" s="245"/>
      <c r="E2020" s="38" t="s">
        <v>178</v>
      </c>
      <c r="F2020" s="37">
        <v>1708823</v>
      </c>
      <c r="G2020" s="37">
        <f>F2020/C2012</f>
        <v>225.34</v>
      </c>
      <c r="H2020" s="37">
        <f>1708823/C2012</f>
        <v>225.34</v>
      </c>
    </row>
    <row r="2021" spans="1:8" ht="15.75" customHeight="1" x14ac:dyDescent="0.25">
      <c r="A2021" s="245"/>
      <c r="B2021" s="245"/>
      <c r="C2021" s="249"/>
      <c r="D2021" s="245"/>
      <c r="E2021" s="38" t="s">
        <v>207</v>
      </c>
      <c r="F2021" s="37">
        <v>36569</v>
      </c>
      <c r="G2021" s="37">
        <f>F2021/C2012</f>
        <v>4.82</v>
      </c>
      <c r="H2021" s="37">
        <f>36569/C2012</f>
        <v>4.82</v>
      </c>
    </row>
    <row r="2022" spans="1:8" ht="15.75" x14ac:dyDescent="0.25">
      <c r="A2022" s="245">
        <f>A2012+1</f>
        <v>67</v>
      </c>
      <c r="B2022" s="245" t="s">
        <v>715</v>
      </c>
      <c r="C2022" s="249">
        <v>222.1</v>
      </c>
      <c r="D2022" s="245" t="s">
        <v>206</v>
      </c>
      <c r="E2022" s="38" t="s">
        <v>216</v>
      </c>
      <c r="F2022" s="37">
        <f>F2023+F2024</f>
        <v>1569358.6</v>
      </c>
      <c r="G2022" s="37">
        <f>G2023+G2024</f>
        <v>7066</v>
      </c>
      <c r="H2022" s="37">
        <f>H2023+H2024</f>
        <v>7066</v>
      </c>
    </row>
    <row r="2023" spans="1:8" ht="15.75" customHeight="1" x14ac:dyDescent="0.25">
      <c r="A2023" s="245">
        <v>75</v>
      </c>
      <c r="B2023" s="245"/>
      <c r="C2023" s="249"/>
      <c r="D2023" s="245"/>
      <c r="E2023" s="38" t="s">
        <v>177</v>
      </c>
      <c r="F2023" s="37">
        <f>C2022*H2023</f>
        <v>1536487.8</v>
      </c>
      <c r="G2023" s="37">
        <f>F2023/C2022</f>
        <v>6918</v>
      </c>
      <c r="H2023" s="37">
        <v>6918</v>
      </c>
    </row>
    <row r="2024" spans="1:8" ht="15.75" customHeight="1" x14ac:dyDescent="0.25">
      <c r="A2024" s="245"/>
      <c r="B2024" s="245"/>
      <c r="C2024" s="249"/>
      <c r="D2024" s="245"/>
      <c r="E2024" s="38" t="s">
        <v>207</v>
      </c>
      <c r="F2024" s="37">
        <f>C2022*H2024</f>
        <v>32870.800000000003</v>
      </c>
      <c r="G2024" s="37">
        <f>F2024/C2022</f>
        <v>148</v>
      </c>
      <c r="H2024" s="37">
        <v>148</v>
      </c>
    </row>
    <row r="2025" spans="1:8" ht="15.75" x14ac:dyDescent="0.25">
      <c r="A2025" s="245">
        <f>A2022+1</f>
        <v>68</v>
      </c>
      <c r="B2025" s="245" t="s">
        <v>716</v>
      </c>
      <c r="C2025" s="249">
        <v>170.5</v>
      </c>
      <c r="D2025" s="245" t="s">
        <v>206</v>
      </c>
      <c r="E2025" s="38" t="s">
        <v>216</v>
      </c>
      <c r="F2025" s="37">
        <f>F2026+F2027</f>
        <v>1204753</v>
      </c>
      <c r="G2025" s="37">
        <f>G2026+G2027</f>
        <v>7066</v>
      </c>
      <c r="H2025" s="37">
        <f>H2026+H2027</f>
        <v>7066</v>
      </c>
    </row>
    <row r="2026" spans="1:8" ht="15.75" customHeight="1" x14ac:dyDescent="0.25">
      <c r="A2026" s="245">
        <v>75</v>
      </c>
      <c r="B2026" s="245"/>
      <c r="C2026" s="249"/>
      <c r="D2026" s="245"/>
      <c r="E2026" s="38" t="s">
        <v>177</v>
      </c>
      <c r="F2026" s="37">
        <f>C2025*H2026</f>
        <v>1179519</v>
      </c>
      <c r="G2026" s="37">
        <f>F2026/C2025</f>
        <v>6918</v>
      </c>
      <c r="H2026" s="37">
        <v>6918</v>
      </c>
    </row>
    <row r="2027" spans="1:8" ht="15.75" customHeight="1" x14ac:dyDescent="0.25">
      <c r="A2027" s="245"/>
      <c r="B2027" s="245"/>
      <c r="C2027" s="249"/>
      <c r="D2027" s="245"/>
      <c r="E2027" s="38" t="s">
        <v>207</v>
      </c>
      <c r="F2027" s="37">
        <f>C2025*H2027</f>
        <v>25234</v>
      </c>
      <c r="G2027" s="37">
        <f>F2027/C2025</f>
        <v>148</v>
      </c>
      <c r="H2027" s="37">
        <v>148</v>
      </c>
    </row>
    <row r="2028" spans="1:8" ht="15.75" x14ac:dyDescent="0.25">
      <c r="A2028" s="245">
        <f>A2025+1</f>
        <v>69</v>
      </c>
      <c r="B2028" s="245" t="s">
        <v>737</v>
      </c>
      <c r="C2028" s="249">
        <v>6425.5</v>
      </c>
      <c r="D2028" s="186"/>
      <c r="E2028" s="38" t="s">
        <v>216</v>
      </c>
      <c r="F2028" s="37">
        <f>SUM(F2029:F2037)</f>
        <v>5243676</v>
      </c>
      <c r="G2028" s="37">
        <f>SUM(G2029:G2037)</f>
        <v>816.07</v>
      </c>
      <c r="H2028" s="37">
        <f>SUM(H2029:H2037)</f>
        <v>816.07</v>
      </c>
    </row>
    <row r="2029" spans="1:8" ht="31.5" customHeight="1" x14ac:dyDescent="0.25">
      <c r="A2029" s="245"/>
      <c r="B2029" s="245"/>
      <c r="C2029" s="249"/>
      <c r="D2029" s="245" t="s">
        <v>316</v>
      </c>
      <c r="E2029" s="38" t="s">
        <v>176</v>
      </c>
      <c r="F2029" s="37">
        <v>2500</v>
      </c>
      <c r="G2029" s="37">
        <f>F2029/C2028</f>
        <v>0.39</v>
      </c>
      <c r="H2029" s="37">
        <f>2500/C2028</f>
        <v>0.39</v>
      </c>
    </row>
    <row r="2030" spans="1:8" ht="15.75" customHeight="1" x14ac:dyDescent="0.25">
      <c r="A2030" s="245">
        <v>756</v>
      </c>
      <c r="B2030" s="245"/>
      <c r="C2030" s="249"/>
      <c r="D2030" s="245"/>
      <c r="E2030" s="38" t="s">
        <v>178</v>
      </c>
      <c r="F2030" s="37">
        <v>1708823</v>
      </c>
      <c r="G2030" s="37">
        <f>F2030/C2028+0.01</f>
        <v>265.95</v>
      </c>
      <c r="H2030" s="37">
        <f>1708823/C2028+0.01</f>
        <v>265.95</v>
      </c>
    </row>
    <row r="2031" spans="1:8" ht="15.75" customHeight="1" x14ac:dyDescent="0.25">
      <c r="A2031" s="245">
        <v>757</v>
      </c>
      <c r="B2031" s="245"/>
      <c r="C2031" s="249"/>
      <c r="D2031" s="245"/>
      <c r="E2031" s="38" t="s">
        <v>207</v>
      </c>
      <c r="F2031" s="37">
        <v>36569</v>
      </c>
      <c r="G2031" s="37">
        <f>F2031/C2028</f>
        <v>5.69</v>
      </c>
      <c r="H2031" s="37">
        <f>36569/C2028</f>
        <v>5.69</v>
      </c>
    </row>
    <row r="2032" spans="1:8" ht="31.5" customHeight="1" x14ac:dyDescent="0.25">
      <c r="A2032" s="245"/>
      <c r="B2032" s="245"/>
      <c r="C2032" s="249"/>
      <c r="D2032" s="245" t="s">
        <v>319</v>
      </c>
      <c r="E2032" s="38" t="s">
        <v>176</v>
      </c>
      <c r="F2032" s="37">
        <v>2500</v>
      </c>
      <c r="G2032" s="37">
        <f>F2032/C2028</f>
        <v>0.39</v>
      </c>
      <c r="H2032" s="37">
        <f>2500/C2028</f>
        <v>0.39</v>
      </c>
    </row>
    <row r="2033" spans="1:8" ht="15.75" customHeight="1" x14ac:dyDescent="0.25">
      <c r="A2033" s="245"/>
      <c r="B2033" s="245"/>
      <c r="C2033" s="249"/>
      <c r="D2033" s="245"/>
      <c r="E2033" s="38" t="s">
        <v>178</v>
      </c>
      <c r="F2033" s="37">
        <v>1708823</v>
      </c>
      <c r="G2033" s="37">
        <f>F2033/C2028</f>
        <v>265.94</v>
      </c>
      <c r="H2033" s="37">
        <f>1708823/C2028</f>
        <v>265.94</v>
      </c>
    </row>
    <row r="2034" spans="1:8" ht="15.75" customHeight="1" x14ac:dyDescent="0.25">
      <c r="A2034" s="245"/>
      <c r="B2034" s="245"/>
      <c r="C2034" s="249"/>
      <c r="D2034" s="245"/>
      <c r="E2034" s="38" t="s">
        <v>207</v>
      </c>
      <c r="F2034" s="37">
        <v>36569</v>
      </c>
      <c r="G2034" s="37">
        <f>F2034/C2028</f>
        <v>5.69</v>
      </c>
      <c r="H2034" s="37">
        <f>36569/C2028</f>
        <v>5.69</v>
      </c>
    </row>
    <row r="2035" spans="1:8" ht="31.5" customHeight="1" x14ac:dyDescent="0.25">
      <c r="A2035" s="245"/>
      <c r="B2035" s="245"/>
      <c r="C2035" s="249"/>
      <c r="D2035" s="245" t="s">
        <v>320</v>
      </c>
      <c r="E2035" s="38" t="s">
        <v>176</v>
      </c>
      <c r="F2035" s="37">
        <v>2500</v>
      </c>
      <c r="G2035" s="37">
        <f>F2035/C2028</f>
        <v>0.39</v>
      </c>
      <c r="H2035" s="37">
        <f>2500/C2028</f>
        <v>0.39</v>
      </c>
    </row>
    <row r="2036" spans="1:8" ht="15.75" customHeight="1" x14ac:dyDescent="0.25">
      <c r="A2036" s="245"/>
      <c r="B2036" s="245"/>
      <c r="C2036" s="249"/>
      <c r="D2036" s="245"/>
      <c r="E2036" s="38" t="s">
        <v>178</v>
      </c>
      <c r="F2036" s="37">
        <v>1708823</v>
      </c>
      <c r="G2036" s="37">
        <f>F2036/C2028</f>
        <v>265.94</v>
      </c>
      <c r="H2036" s="37">
        <f>1708823/C2028</f>
        <v>265.94</v>
      </c>
    </row>
    <row r="2037" spans="1:8" ht="15.75" customHeight="1" x14ac:dyDescent="0.25">
      <c r="A2037" s="245"/>
      <c r="B2037" s="245"/>
      <c r="C2037" s="249"/>
      <c r="D2037" s="245"/>
      <c r="E2037" s="38" t="s">
        <v>207</v>
      </c>
      <c r="F2037" s="37">
        <v>36569</v>
      </c>
      <c r="G2037" s="37">
        <f>F2037/C2028</f>
        <v>5.69</v>
      </c>
      <c r="H2037" s="37">
        <f>36569/C2028</f>
        <v>5.69</v>
      </c>
    </row>
    <row r="2038" spans="1:8" ht="15.75" customHeight="1" x14ac:dyDescent="0.25">
      <c r="A2038" s="245">
        <f>A2028+1</f>
        <v>70</v>
      </c>
      <c r="B2038" s="245" t="s">
        <v>336</v>
      </c>
      <c r="C2038" s="249">
        <v>3284.7</v>
      </c>
      <c r="D2038" s="245" t="s">
        <v>337</v>
      </c>
      <c r="E2038" s="38" t="s">
        <v>216</v>
      </c>
      <c r="F2038" s="37">
        <f>F2039+F2040</f>
        <v>298907.7</v>
      </c>
      <c r="G2038" s="37">
        <f>G2039+G2040</f>
        <v>91</v>
      </c>
      <c r="H2038" s="37">
        <f>H2039+H2040</f>
        <v>91</v>
      </c>
    </row>
    <row r="2039" spans="1:8" ht="15.75" customHeight="1" x14ac:dyDescent="0.25">
      <c r="A2039" s="245"/>
      <c r="B2039" s="245"/>
      <c r="C2039" s="249"/>
      <c r="D2039" s="245"/>
      <c r="E2039" s="38" t="s">
        <v>177</v>
      </c>
      <c r="F2039" s="37">
        <f>H2039*C2038</f>
        <v>292338.3</v>
      </c>
      <c r="G2039" s="37">
        <f>F2039/C2038</f>
        <v>89</v>
      </c>
      <c r="H2039" s="37">
        <v>89</v>
      </c>
    </row>
    <row r="2040" spans="1:8" ht="15.75" customHeight="1" x14ac:dyDescent="0.25">
      <c r="A2040" s="245"/>
      <c r="B2040" s="245"/>
      <c r="C2040" s="249"/>
      <c r="D2040" s="245"/>
      <c r="E2040" s="38" t="s">
        <v>207</v>
      </c>
      <c r="F2040" s="37">
        <f>H2040*C2038</f>
        <v>6569.4</v>
      </c>
      <c r="G2040" s="37">
        <f>F2040/C2038</f>
        <v>2</v>
      </c>
      <c r="H2040" s="37">
        <v>2</v>
      </c>
    </row>
    <row r="2041" spans="1:8" ht="15.75" customHeight="1" x14ac:dyDescent="0.25">
      <c r="A2041" s="245">
        <f>A2038+1</f>
        <v>71</v>
      </c>
      <c r="B2041" s="245" t="s">
        <v>717</v>
      </c>
      <c r="C2041" s="249">
        <v>2381.6</v>
      </c>
      <c r="D2041" s="245" t="s">
        <v>337</v>
      </c>
      <c r="E2041" s="38" t="s">
        <v>216</v>
      </c>
      <c r="F2041" s="37">
        <f>F2042+F2043</f>
        <v>216725.6</v>
      </c>
      <c r="G2041" s="37">
        <f>G2042+G2043</f>
        <v>91</v>
      </c>
      <c r="H2041" s="37">
        <f>H2042+H2043</f>
        <v>91</v>
      </c>
    </row>
    <row r="2042" spans="1:8" ht="15.75" customHeight="1" x14ac:dyDescent="0.25">
      <c r="A2042" s="245"/>
      <c r="B2042" s="245"/>
      <c r="C2042" s="249"/>
      <c r="D2042" s="245"/>
      <c r="E2042" s="38" t="s">
        <v>177</v>
      </c>
      <c r="F2042" s="37">
        <f>H2042*C2041</f>
        <v>211962.4</v>
      </c>
      <c r="G2042" s="37">
        <f>F2042/C2041</f>
        <v>89</v>
      </c>
      <c r="H2042" s="37">
        <v>89</v>
      </c>
    </row>
    <row r="2043" spans="1:8" ht="15.75" customHeight="1" x14ac:dyDescent="0.25">
      <c r="A2043" s="245"/>
      <c r="B2043" s="245"/>
      <c r="C2043" s="249"/>
      <c r="D2043" s="245"/>
      <c r="E2043" s="38" t="s">
        <v>207</v>
      </c>
      <c r="F2043" s="37">
        <f>H2043*C2041</f>
        <v>4763.2</v>
      </c>
      <c r="G2043" s="37">
        <f>F2043/C2041</f>
        <v>2</v>
      </c>
      <c r="H2043" s="37">
        <v>2</v>
      </c>
    </row>
    <row r="2044" spans="1:8" ht="15.75" x14ac:dyDescent="0.25">
      <c r="A2044" s="245">
        <f>A2041+1</f>
        <v>72</v>
      </c>
      <c r="B2044" s="245" t="s">
        <v>738</v>
      </c>
      <c r="C2044" s="249">
        <v>3111.8</v>
      </c>
      <c r="D2044" s="186"/>
      <c r="E2044" s="38" t="s">
        <v>216</v>
      </c>
      <c r="F2044" s="37">
        <f>SUM(F2045:F2047)</f>
        <v>1747892</v>
      </c>
      <c r="G2044" s="37">
        <f>SUM(G2045:G2047)</f>
        <v>561.70000000000005</v>
      </c>
      <c r="H2044" s="37">
        <f>SUM(H2045:H2047)</f>
        <v>561.70000000000005</v>
      </c>
    </row>
    <row r="2045" spans="1:8" ht="31.5" customHeight="1" x14ac:dyDescent="0.25">
      <c r="A2045" s="245"/>
      <c r="B2045" s="245"/>
      <c r="C2045" s="249"/>
      <c r="D2045" s="245" t="s">
        <v>316</v>
      </c>
      <c r="E2045" s="38" t="s">
        <v>176</v>
      </c>
      <c r="F2045" s="37">
        <v>2500</v>
      </c>
      <c r="G2045" s="37">
        <f>F2045/C2044</f>
        <v>0.8</v>
      </c>
      <c r="H2045" s="37">
        <f>2500/C2044</f>
        <v>0.8</v>
      </c>
    </row>
    <row r="2046" spans="1:8" ht="15.75" customHeight="1" x14ac:dyDescent="0.25">
      <c r="A2046" s="245"/>
      <c r="B2046" s="245"/>
      <c r="C2046" s="249"/>
      <c r="D2046" s="245"/>
      <c r="E2046" s="38" t="s">
        <v>178</v>
      </c>
      <c r="F2046" s="37">
        <v>1708823</v>
      </c>
      <c r="G2046" s="37">
        <f>F2046/C2044+0.01</f>
        <v>549.15</v>
      </c>
      <c r="H2046" s="37">
        <f>1708823/C2044+0.01</f>
        <v>549.15</v>
      </c>
    </row>
    <row r="2047" spans="1:8" ht="15.75" customHeight="1" x14ac:dyDescent="0.25">
      <c r="A2047" s="245"/>
      <c r="B2047" s="245"/>
      <c r="C2047" s="249"/>
      <c r="D2047" s="245"/>
      <c r="E2047" s="38" t="s">
        <v>207</v>
      </c>
      <c r="F2047" s="37">
        <v>36569</v>
      </c>
      <c r="G2047" s="37">
        <f>F2047/C2044</f>
        <v>11.75</v>
      </c>
      <c r="H2047" s="37">
        <f>36569/C2044</f>
        <v>11.75</v>
      </c>
    </row>
    <row r="2048" spans="1:8" ht="15.75" x14ac:dyDescent="0.25">
      <c r="A2048" s="189" t="s">
        <v>23</v>
      </c>
      <c r="B2048" s="45"/>
      <c r="C2048" s="37">
        <f>C2049+C2052+C2057</f>
        <v>1250.96</v>
      </c>
      <c r="D2048" s="186"/>
      <c r="E2048" s="38"/>
      <c r="F2048" s="37">
        <f>F2049+F2052+F2057</f>
        <v>5677548.9699999997</v>
      </c>
      <c r="G2048" s="37"/>
      <c r="H2048" s="37"/>
    </row>
    <row r="2049" spans="1:8" ht="15.75" customHeight="1" x14ac:dyDescent="0.25">
      <c r="A2049" s="245">
        <f>A1641+1</f>
        <v>1</v>
      </c>
      <c r="B2049" s="245" t="s">
        <v>638</v>
      </c>
      <c r="C2049" s="249">
        <v>343.31</v>
      </c>
      <c r="D2049" s="245" t="s">
        <v>206</v>
      </c>
      <c r="E2049" s="38" t="s">
        <v>216</v>
      </c>
      <c r="F2049" s="37">
        <f>F2050+F2051</f>
        <v>2588214.09</v>
      </c>
      <c r="G2049" s="37">
        <f>G2050+G2051</f>
        <v>7539</v>
      </c>
      <c r="H2049" s="37">
        <f>H2050+H2051</f>
        <v>7539</v>
      </c>
    </row>
    <row r="2050" spans="1:8" ht="15.75" x14ac:dyDescent="0.25">
      <c r="A2050" s="245">
        <v>1030</v>
      </c>
      <c r="B2050" s="245"/>
      <c r="C2050" s="249"/>
      <c r="D2050" s="245"/>
      <c r="E2050" s="38" t="s">
        <v>177</v>
      </c>
      <c r="F2050" s="37">
        <f>C2049*H2050</f>
        <v>2533971.11</v>
      </c>
      <c r="G2050" s="37">
        <f>F2050/C2049</f>
        <v>7381</v>
      </c>
      <c r="H2050" s="37">
        <v>7381</v>
      </c>
    </row>
    <row r="2051" spans="1:8" ht="15.75" x14ac:dyDescent="0.25">
      <c r="A2051" s="245">
        <v>1031</v>
      </c>
      <c r="B2051" s="245"/>
      <c r="C2051" s="249"/>
      <c r="D2051" s="245"/>
      <c r="E2051" s="38" t="s">
        <v>207</v>
      </c>
      <c r="F2051" s="37">
        <f>C2049*H2051</f>
        <v>54242.98</v>
      </c>
      <c r="G2051" s="37">
        <f>F2051/C2049</f>
        <v>158</v>
      </c>
      <c r="H2051" s="37">
        <v>158</v>
      </c>
    </row>
    <row r="2052" spans="1:8" ht="15.75" customHeight="1" x14ac:dyDescent="0.25">
      <c r="A2052" s="245">
        <v>2</v>
      </c>
      <c r="B2052" s="245" t="s">
        <v>639</v>
      </c>
      <c r="C2052" s="249">
        <v>319.33</v>
      </c>
      <c r="D2052" s="245" t="s">
        <v>214</v>
      </c>
      <c r="E2052" s="38" t="s">
        <v>216</v>
      </c>
      <c r="F2052" s="37">
        <f>SUM(F2053:F2056)</f>
        <v>127732</v>
      </c>
      <c r="G2052" s="37">
        <f>SUM(G2053:G2056)</f>
        <v>400</v>
      </c>
      <c r="H2052" s="37">
        <f>SUM(H2053:H2056)</f>
        <v>400</v>
      </c>
    </row>
    <row r="2053" spans="1:8" ht="27.75" customHeight="1" x14ac:dyDescent="0.25">
      <c r="A2053" s="245">
        <v>297</v>
      </c>
      <c r="B2053" s="245"/>
      <c r="C2053" s="249"/>
      <c r="D2053" s="245"/>
      <c r="E2053" s="38" t="s">
        <v>520</v>
      </c>
      <c r="F2053" s="37">
        <f>C2052*H2053</f>
        <v>67059.3</v>
      </c>
      <c r="G2053" s="37">
        <f>F2053/C2052</f>
        <v>210</v>
      </c>
      <c r="H2053" s="37">
        <v>210</v>
      </c>
    </row>
    <row r="2054" spans="1:8" ht="31.5" x14ac:dyDescent="0.25">
      <c r="A2054" s="245">
        <v>298</v>
      </c>
      <c r="B2054" s="245"/>
      <c r="C2054" s="249"/>
      <c r="D2054" s="245"/>
      <c r="E2054" s="38" t="s">
        <v>176</v>
      </c>
      <c r="F2054" s="37">
        <f>C2052*H2054</f>
        <v>21714.44</v>
      </c>
      <c r="G2054" s="37">
        <f>F2054/C2052</f>
        <v>68</v>
      </c>
      <c r="H2054" s="37">
        <v>68</v>
      </c>
    </row>
    <row r="2055" spans="1:8" ht="30.75" customHeight="1" x14ac:dyDescent="0.25">
      <c r="A2055" s="245">
        <v>301</v>
      </c>
      <c r="B2055" s="245"/>
      <c r="C2055" s="249"/>
      <c r="D2055" s="245"/>
      <c r="E2055" s="38" t="s">
        <v>521</v>
      </c>
      <c r="F2055" s="37">
        <f>C2052*H2055</f>
        <v>29378.36</v>
      </c>
      <c r="G2055" s="37">
        <f>F2055/C2052</f>
        <v>92</v>
      </c>
      <c r="H2055" s="37">
        <v>92</v>
      </c>
    </row>
    <row r="2056" spans="1:8" ht="31.5" x14ac:dyDescent="0.25">
      <c r="A2056" s="245">
        <v>302</v>
      </c>
      <c r="B2056" s="245"/>
      <c r="C2056" s="249"/>
      <c r="D2056" s="245"/>
      <c r="E2056" s="38" t="s">
        <v>176</v>
      </c>
      <c r="F2056" s="37">
        <f>C2052*H2056</f>
        <v>9579.9</v>
      </c>
      <c r="G2056" s="37">
        <f>F2056/C2052</f>
        <v>30</v>
      </c>
      <c r="H2056" s="37">
        <v>30</v>
      </c>
    </row>
    <row r="2057" spans="1:8" ht="15.75" customHeight="1" x14ac:dyDescent="0.25">
      <c r="A2057" s="245">
        <v>3</v>
      </c>
      <c r="B2057" s="245" t="s">
        <v>637</v>
      </c>
      <c r="C2057" s="249">
        <v>588.32000000000005</v>
      </c>
      <c r="D2057" s="245" t="s">
        <v>214</v>
      </c>
      <c r="E2057" s="38" t="s">
        <v>216</v>
      </c>
      <c r="F2057" s="37">
        <f>SUM(F2058:F2061)</f>
        <v>2961602.88</v>
      </c>
      <c r="G2057" s="37">
        <f>SUM(G2058:G2061)</f>
        <v>5034</v>
      </c>
      <c r="H2057" s="37">
        <f>SUM(H2058:H2061)</f>
        <v>5034</v>
      </c>
    </row>
    <row r="2058" spans="1:8" ht="15.75" customHeight="1" x14ac:dyDescent="0.25">
      <c r="A2058" s="245">
        <v>297</v>
      </c>
      <c r="B2058" s="245"/>
      <c r="C2058" s="249"/>
      <c r="D2058" s="245"/>
      <c r="E2058" s="38" t="s">
        <v>177</v>
      </c>
      <c r="F2058" s="37">
        <f>C2057*H2058</f>
        <v>1549634.88</v>
      </c>
      <c r="G2058" s="37">
        <f>F2058/C2057</f>
        <v>2634</v>
      </c>
      <c r="H2058" s="37">
        <v>2634</v>
      </c>
    </row>
    <row r="2059" spans="1:8" ht="15.75" x14ac:dyDescent="0.25">
      <c r="A2059" s="245">
        <v>298</v>
      </c>
      <c r="B2059" s="245"/>
      <c r="C2059" s="249"/>
      <c r="D2059" s="245"/>
      <c r="E2059" s="38" t="s">
        <v>207</v>
      </c>
      <c r="F2059" s="37">
        <f>C2057*H2059</f>
        <v>32945.919999999998</v>
      </c>
      <c r="G2059" s="37">
        <f>F2059/C2057</f>
        <v>56</v>
      </c>
      <c r="H2059" s="37">
        <v>56</v>
      </c>
    </row>
    <row r="2060" spans="1:8" ht="16.5" customHeight="1" x14ac:dyDescent="0.25">
      <c r="A2060" s="245">
        <v>301</v>
      </c>
      <c r="B2060" s="245"/>
      <c r="C2060" s="249"/>
      <c r="D2060" s="245"/>
      <c r="E2060" s="38" t="s">
        <v>399</v>
      </c>
      <c r="F2060" s="37">
        <f>C2057*H2060</f>
        <v>1350194.4</v>
      </c>
      <c r="G2060" s="37">
        <f>F2060/C2057</f>
        <v>2295</v>
      </c>
      <c r="H2060" s="37">
        <v>2295</v>
      </c>
    </row>
    <row r="2061" spans="1:8" ht="15.75" x14ac:dyDescent="0.25">
      <c r="A2061" s="245">
        <v>302</v>
      </c>
      <c r="B2061" s="245"/>
      <c r="C2061" s="249"/>
      <c r="D2061" s="245"/>
      <c r="E2061" s="38" t="s">
        <v>207</v>
      </c>
      <c r="F2061" s="37">
        <f>C2057*H2061</f>
        <v>28827.68</v>
      </c>
      <c r="G2061" s="37">
        <f>F2061/C2057</f>
        <v>49</v>
      </c>
      <c r="H2061" s="37">
        <v>49</v>
      </c>
    </row>
    <row r="2062" spans="1:8" ht="15.75" x14ac:dyDescent="0.25">
      <c r="A2062" s="189" t="s">
        <v>24</v>
      </c>
      <c r="B2062" s="45"/>
      <c r="C2062" s="37">
        <f>C2063+C2066+C2069+C2072+C2075+C2078+C2081+C2084+C2089+C2092+C2097+C2100+C2103+C2106+C2109+C2112+C2115+C2118</f>
        <v>7445</v>
      </c>
      <c r="D2062" s="186"/>
      <c r="E2062" s="38"/>
      <c r="F2062" s="37">
        <f>F2063+F2066+F2069+F2072+F2075+F2078+F2081+F2084+F2089+F2092+F2097+F2100+F2103+F2106+F2109+F2112+F2115+F2118</f>
        <v>23230806.75</v>
      </c>
      <c r="G2062" s="37"/>
      <c r="H2062" s="37"/>
    </row>
    <row r="2063" spans="1:8" ht="15.75" x14ac:dyDescent="0.25">
      <c r="A2063" s="245">
        <v>1</v>
      </c>
      <c r="B2063" s="245" t="s">
        <v>516</v>
      </c>
      <c r="C2063" s="249">
        <v>427.3</v>
      </c>
      <c r="D2063" s="245" t="s">
        <v>206</v>
      </c>
      <c r="E2063" s="38" t="s">
        <v>216</v>
      </c>
      <c r="F2063" s="37">
        <f>F2064+F2065</f>
        <v>110670.7</v>
      </c>
      <c r="G2063" s="37">
        <f>G2064+G2065</f>
        <v>259</v>
      </c>
      <c r="H2063" s="37">
        <f>H2064+H2065</f>
        <v>259</v>
      </c>
    </row>
    <row r="2064" spans="1:8" ht="15.75" x14ac:dyDescent="0.25">
      <c r="A2064" s="245">
        <v>1060</v>
      </c>
      <c r="B2064" s="245"/>
      <c r="C2064" s="249"/>
      <c r="D2064" s="245"/>
      <c r="E2064" s="38" t="s">
        <v>175</v>
      </c>
      <c r="F2064" s="37">
        <f>H2064*C2063</f>
        <v>69649.899999999994</v>
      </c>
      <c r="G2064" s="37">
        <f>F2064/C2063</f>
        <v>163</v>
      </c>
      <c r="H2064" s="37">
        <v>163</v>
      </c>
    </row>
    <row r="2065" spans="1:8" ht="31.5" x14ac:dyDescent="0.25">
      <c r="A2065" s="245">
        <v>1061</v>
      </c>
      <c r="B2065" s="245"/>
      <c r="C2065" s="249"/>
      <c r="D2065" s="245"/>
      <c r="E2065" s="38" t="s">
        <v>176</v>
      </c>
      <c r="F2065" s="37">
        <f>H2065*C2063</f>
        <v>41020.800000000003</v>
      </c>
      <c r="G2065" s="37">
        <f>F2065/C2063</f>
        <v>96</v>
      </c>
      <c r="H2065" s="37">
        <v>96</v>
      </c>
    </row>
    <row r="2066" spans="1:8" ht="15.75" x14ac:dyDescent="0.25">
      <c r="A2066" s="245">
        <f>A2063+1</f>
        <v>2</v>
      </c>
      <c r="B2066" s="245" t="s">
        <v>517</v>
      </c>
      <c r="C2066" s="249">
        <v>418</v>
      </c>
      <c r="D2066" s="245" t="s">
        <v>206</v>
      </c>
      <c r="E2066" s="38" t="s">
        <v>216</v>
      </c>
      <c r="F2066" s="37">
        <f>F2067+F2068</f>
        <v>108262</v>
      </c>
      <c r="G2066" s="37">
        <f>G2067+G2068</f>
        <v>259</v>
      </c>
      <c r="H2066" s="37">
        <f>H2067+H2068</f>
        <v>259</v>
      </c>
    </row>
    <row r="2067" spans="1:8" ht="15.75" x14ac:dyDescent="0.25">
      <c r="A2067" s="245">
        <v>1060</v>
      </c>
      <c r="B2067" s="245"/>
      <c r="C2067" s="249"/>
      <c r="D2067" s="245"/>
      <c r="E2067" s="38" t="s">
        <v>175</v>
      </c>
      <c r="F2067" s="37">
        <f>H2067*C2066</f>
        <v>68134</v>
      </c>
      <c r="G2067" s="37">
        <f>F2067/C2066</f>
        <v>163</v>
      </c>
      <c r="H2067" s="37">
        <v>163</v>
      </c>
    </row>
    <row r="2068" spans="1:8" ht="31.5" x14ac:dyDescent="0.25">
      <c r="A2068" s="245">
        <v>1061</v>
      </c>
      <c r="B2068" s="245"/>
      <c r="C2068" s="249"/>
      <c r="D2068" s="245"/>
      <c r="E2068" s="38" t="s">
        <v>176</v>
      </c>
      <c r="F2068" s="37">
        <f>H2068*C2066</f>
        <v>40128</v>
      </c>
      <c r="G2068" s="37">
        <f>F2068/C2066</f>
        <v>96</v>
      </c>
      <c r="H2068" s="37">
        <v>96</v>
      </c>
    </row>
    <row r="2069" spans="1:8" ht="15.75" x14ac:dyDescent="0.25">
      <c r="A2069" s="245">
        <f>A2066+1</f>
        <v>3</v>
      </c>
      <c r="B2069" s="245" t="s">
        <v>528</v>
      </c>
      <c r="C2069" s="249">
        <v>280.60000000000002</v>
      </c>
      <c r="D2069" s="245" t="s">
        <v>206</v>
      </c>
      <c r="E2069" s="38" t="s">
        <v>216</v>
      </c>
      <c r="F2069" s="37">
        <f>F2070+F2071</f>
        <v>72675.399999999994</v>
      </c>
      <c r="G2069" s="37">
        <f>G2070+G2071</f>
        <v>259</v>
      </c>
      <c r="H2069" s="37">
        <f>H2070+H2071</f>
        <v>259</v>
      </c>
    </row>
    <row r="2070" spans="1:8" ht="15.75" x14ac:dyDescent="0.25">
      <c r="A2070" s="245">
        <v>1060</v>
      </c>
      <c r="B2070" s="245"/>
      <c r="C2070" s="249"/>
      <c r="D2070" s="245"/>
      <c r="E2070" s="38" t="s">
        <v>175</v>
      </c>
      <c r="F2070" s="37">
        <f>H2070*C2069</f>
        <v>45737.8</v>
      </c>
      <c r="G2070" s="37">
        <f>F2070/C2069</f>
        <v>163</v>
      </c>
      <c r="H2070" s="37">
        <v>163</v>
      </c>
    </row>
    <row r="2071" spans="1:8" ht="31.5" x14ac:dyDescent="0.25">
      <c r="A2071" s="245">
        <v>1061</v>
      </c>
      <c r="B2071" s="245"/>
      <c r="C2071" s="249"/>
      <c r="D2071" s="245"/>
      <c r="E2071" s="38" t="s">
        <v>176</v>
      </c>
      <c r="F2071" s="37">
        <f>H2071*C2069</f>
        <v>26937.599999999999</v>
      </c>
      <c r="G2071" s="37">
        <f>F2071/C2069</f>
        <v>96</v>
      </c>
      <c r="H2071" s="37">
        <v>96</v>
      </c>
    </row>
    <row r="2072" spans="1:8" ht="15.75" customHeight="1" x14ac:dyDescent="0.25">
      <c r="A2072" s="245">
        <f>A2069+1</f>
        <v>4</v>
      </c>
      <c r="B2072" s="245" t="s">
        <v>361</v>
      </c>
      <c r="C2072" s="249">
        <v>234.8</v>
      </c>
      <c r="D2072" s="245" t="s">
        <v>206</v>
      </c>
      <c r="E2072" s="38" t="s">
        <v>216</v>
      </c>
      <c r="F2072" s="37">
        <f>F2073+F2074</f>
        <v>1770157.2</v>
      </c>
      <c r="G2072" s="37">
        <f>G2073+G2074</f>
        <v>7539</v>
      </c>
      <c r="H2072" s="37">
        <f>H2073+H2074</f>
        <v>7539</v>
      </c>
    </row>
    <row r="2073" spans="1:8" ht="15.75" x14ac:dyDescent="0.25">
      <c r="A2073" s="245">
        <v>1060</v>
      </c>
      <c r="B2073" s="245"/>
      <c r="C2073" s="249"/>
      <c r="D2073" s="245"/>
      <c r="E2073" s="38" t="s">
        <v>177</v>
      </c>
      <c r="F2073" s="37">
        <f>H2073*C2072</f>
        <v>1733058.8</v>
      </c>
      <c r="G2073" s="37">
        <f>F2073/C2072</f>
        <v>7381</v>
      </c>
      <c r="H2073" s="37">
        <v>7381</v>
      </c>
    </row>
    <row r="2074" spans="1:8" ht="15.75" x14ac:dyDescent="0.25">
      <c r="A2074" s="245">
        <v>1061</v>
      </c>
      <c r="B2074" s="245"/>
      <c r="C2074" s="249"/>
      <c r="D2074" s="245"/>
      <c r="E2074" s="38" t="s">
        <v>207</v>
      </c>
      <c r="F2074" s="37">
        <f>H2074*C2072</f>
        <v>37098.400000000001</v>
      </c>
      <c r="G2074" s="37">
        <f>F2074/C2072</f>
        <v>158</v>
      </c>
      <c r="H2074" s="37">
        <v>158</v>
      </c>
    </row>
    <row r="2075" spans="1:8" ht="15.75" x14ac:dyDescent="0.25">
      <c r="A2075" s="245">
        <f>A2072+1</f>
        <v>5</v>
      </c>
      <c r="B2075" s="245" t="s">
        <v>362</v>
      </c>
      <c r="C2075" s="249">
        <v>293.8</v>
      </c>
      <c r="D2075" s="245" t="s">
        <v>206</v>
      </c>
      <c r="E2075" s="38" t="s">
        <v>216</v>
      </c>
      <c r="F2075" s="37">
        <f>F2076+F2077</f>
        <v>1806733.18</v>
      </c>
      <c r="G2075" s="37">
        <f>G2076+G2077</f>
        <v>6149.53</v>
      </c>
      <c r="H2075" s="37">
        <f>H2076+H2077</f>
        <v>7539</v>
      </c>
    </row>
    <row r="2076" spans="1:8" ht="15.75" x14ac:dyDescent="0.25">
      <c r="A2076" s="245">
        <v>1062</v>
      </c>
      <c r="B2076" s="245"/>
      <c r="C2076" s="249"/>
      <c r="D2076" s="245"/>
      <c r="E2076" s="38" t="s">
        <v>177</v>
      </c>
      <c r="F2076" s="37">
        <f>1768879.17</f>
        <v>1768879.17</v>
      </c>
      <c r="G2076" s="37">
        <f>F2076/C2075</f>
        <v>6020.69</v>
      </c>
      <c r="H2076" s="37">
        <v>7381</v>
      </c>
    </row>
    <row r="2077" spans="1:8" ht="15.75" x14ac:dyDescent="0.25">
      <c r="A2077" s="245">
        <v>1063</v>
      </c>
      <c r="B2077" s="245"/>
      <c r="C2077" s="249"/>
      <c r="D2077" s="245"/>
      <c r="E2077" s="38" t="s">
        <v>207</v>
      </c>
      <c r="F2077" s="37">
        <f>F2076*0.0214</f>
        <v>37854.01</v>
      </c>
      <c r="G2077" s="37">
        <f>F2077/C2075</f>
        <v>128.84</v>
      </c>
      <c r="H2077" s="37">
        <v>158</v>
      </c>
    </row>
    <row r="2078" spans="1:8" ht="15.75" customHeight="1" x14ac:dyDescent="0.25">
      <c r="A2078" s="245">
        <f>A2075+1</f>
        <v>6</v>
      </c>
      <c r="B2078" s="245" t="s">
        <v>363</v>
      </c>
      <c r="C2078" s="249">
        <v>201.7</v>
      </c>
      <c r="D2078" s="245" t="s">
        <v>206</v>
      </c>
      <c r="E2078" s="38" t="s">
        <v>216</v>
      </c>
      <c r="F2078" s="37">
        <f>F2079+F2080</f>
        <v>2236449.6</v>
      </c>
      <c r="G2078" s="37">
        <f>G2079+G2080</f>
        <v>11088</v>
      </c>
      <c r="H2078" s="37">
        <f>H2079+H2080</f>
        <v>11088</v>
      </c>
    </row>
    <row r="2079" spans="1:8" ht="15.75" x14ac:dyDescent="0.25">
      <c r="A2079" s="245">
        <v>1064</v>
      </c>
      <c r="B2079" s="245"/>
      <c r="C2079" s="249"/>
      <c r="D2079" s="245"/>
      <c r="E2079" s="38" t="s">
        <v>177</v>
      </c>
      <c r="F2079" s="37">
        <f>H2079*C2078</f>
        <v>2189655.2000000002</v>
      </c>
      <c r="G2079" s="37">
        <f>F2079/C2078</f>
        <v>10856</v>
      </c>
      <c r="H2079" s="37">
        <v>10856</v>
      </c>
    </row>
    <row r="2080" spans="1:8" ht="15.75" x14ac:dyDescent="0.25">
      <c r="A2080" s="245">
        <v>1065</v>
      </c>
      <c r="B2080" s="245"/>
      <c r="C2080" s="249"/>
      <c r="D2080" s="245"/>
      <c r="E2080" s="38" t="s">
        <v>207</v>
      </c>
      <c r="F2080" s="37">
        <f>H2080*C2078</f>
        <v>46794.400000000001</v>
      </c>
      <c r="G2080" s="37">
        <f>F2080/C2078</f>
        <v>232</v>
      </c>
      <c r="H2080" s="37">
        <v>232</v>
      </c>
    </row>
    <row r="2081" spans="1:8" ht="15.75" x14ac:dyDescent="0.25">
      <c r="A2081" s="245">
        <f>A2078+1</f>
        <v>7</v>
      </c>
      <c r="B2081" s="245" t="s">
        <v>518</v>
      </c>
      <c r="C2081" s="249">
        <v>331.3</v>
      </c>
      <c r="D2081" s="245" t="s">
        <v>206</v>
      </c>
      <c r="E2081" s="38" t="s">
        <v>216</v>
      </c>
      <c r="F2081" s="37">
        <f>F2082+F2083</f>
        <v>85806.7</v>
      </c>
      <c r="G2081" s="37">
        <f>G2082+G2083</f>
        <v>259</v>
      </c>
      <c r="H2081" s="37">
        <f>H2082+H2083</f>
        <v>259</v>
      </c>
    </row>
    <row r="2082" spans="1:8" ht="15.75" x14ac:dyDescent="0.25">
      <c r="A2082" s="245">
        <v>1060</v>
      </c>
      <c r="B2082" s="245"/>
      <c r="C2082" s="249"/>
      <c r="D2082" s="245"/>
      <c r="E2082" s="38" t="s">
        <v>175</v>
      </c>
      <c r="F2082" s="37">
        <f>H2082*C2081</f>
        <v>54001.9</v>
      </c>
      <c r="G2082" s="37">
        <f>F2082/C2081</f>
        <v>163</v>
      </c>
      <c r="H2082" s="37">
        <v>163</v>
      </c>
    </row>
    <row r="2083" spans="1:8" ht="31.5" x14ac:dyDescent="0.25">
      <c r="A2083" s="245">
        <v>1061</v>
      </c>
      <c r="B2083" s="245"/>
      <c r="C2083" s="249"/>
      <c r="D2083" s="245"/>
      <c r="E2083" s="38" t="s">
        <v>176</v>
      </c>
      <c r="F2083" s="37">
        <f>H2083*C2081</f>
        <v>31804.799999999999</v>
      </c>
      <c r="G2083" s="37">
        <f>F2083/C2081</f>
        <v>96</v>
      </c>
      <c r="H2083" s="37">
        <v>96</v>
      </c>
    </row>
    <row r="2084" spans="1:8" ht="13.5" customHeight="1" x14ac:dyDescent="0.25">
      <c r="A2084" s="245">
        <f>A2081+1</f>
        <v>8</v>
      </c>
      <c r="B2084" s="245" t="s">
        <v>519</v>
      </c>
      <c r="C2084" s="249">
        <v>320.5</v>
      </c>
      <c r="D2084" s="245" t="s">
        <v>214</v>
      </c>
      <c r="E2084" s="38" t="s">
        <v>216</v>
      </c>
      <c r="F2084" s="37">
        <f>SUM(F2085:F2088)</f>
        <v>128200</v>
      </c>
      <c r="G2084" s="37">
        <f>SUM(G2085:G2088)</f>
        <v>400</v>
      </c>
      <c r="H2084" s="37">
        <f>SUM(H2085:H2088)</f>
        <v>400</v>
      </c>
    </row>
    <row r="2085" spans="1:8" ht="29.25" customHeight="1" x14ac:dyDescent="0.25">
      <c r="A2085" s="245">
        <v>297</v>
      </c>
      <c r="B2085" s="245"/>
      <c r="C2085" s="249"/>
      <c r="D2085" s="245"/>
      <c r="E2085" s="38" t="s">
        <v>520</v>
      </c>
      <c r="F2085" s="37">
        <f>C2084*H2085</f>
        <v>67305</v>
      </c>
      <c r="G2085" s="37">
        <f>F2085/C2084</f>
        <v>210</v>
      </c>
      <c r="H2085" s="37">
        <v>210</v>
      </c>
    </row>
    <row r="2086" spans="1:8" ht="31.5" x14ac:dyDescent="0.25">
      <c r="A2086" s="245">
        <v>298</v>
      </c>
      <c r="B2086" s="245"/>
      <c r="C2086" s="249"/>
      <c r="D2086" s="245"/>
      <c r="E2086" s="38" t="s">
        <v>176</v>
      </c>
      <c r="F2086" s="37">
        <f>C2084*H2086</f>
        <v>21794</v>
      </c>
      <c r="G2086" s="37">
        <f>F2086/C2084</f>
        <v>68</v>
      </c>
      <c r="H2086" s="37">
        <v>68</v>
      </c>
    </row>
    <row r="2087" spans="1:8" ht="30.75" customHeight="1" x14ac:dyDescent="0.25">
      <c r="A2087" s="245">
        <v>301</v>
      </c>
      <c r="B2087" s="245"/>
      <c r="C2087" s="249"/>
      <c r="D2087" s="245"/>
      <c r="E2087" s="38" t="s">
        <v>521</v>
      </c>
      <c r="F2087" s="37">
        <f>C2084*H2087</f>
        <v>29486</v>
      </c>
      <c r="G2087" s="37">
        <f>F2087/C2084</f>
        <v>92</v>
      </c>
      <c r="H2087" s="37">
        <v>92</v>
      </c>
    </row>
    <row r="2088" spans="1:8" ht="31.5" x14ac:dyDescent="0.25">
      <c r="A2088" s="245">
        <v>302</v>
      </c>
      <c r="B2088" s="245"/>
      <c r="C2088" s="249"/>
      <c r="D2088" s="245"/>
      <c r="E2088" s="38" t="s">
        <v>176</v>
      </c>
      <c r="F2088" s="37">
        <f>C2084*H2088</f>
        <v>9615</v>
      </c>
      <c r="G2088" s="37">
        <f>F2088/C2084</f>
        <v>30</v>
      </c>
      <c r="H2088" s="37">
        <v>30</v>
      </c>
    </row>
    <row r="2089" spans="1:8" ht="15.75" x14ac:dyDescent="0.25">
      <c r="A2089" s="245">
        <f>A2084+1</f>
        <v>9</v>
      </c>
      <c r="B2089" s="245" t="s">
        <v>522</v>
      </c>
      <c r="C2089" s="249">
        <v>362</v>
      </c>
      <c r="D2089" s="245" t="s">
        <v>206</v>
      </c>
      <c r="E2089" s="38" t="s">
        <v>216</v>
      </c>
      <c r="F2089" s="37">
        <f>F2090+F2091</f>
        <v>93758</v>
      </c>
      <c r="G2089" s="37">
        <f>G2090+G2091</f>
        <v>259</v>
      </c>
      <c r="H2089" s="37">
        <f>H2090+H2091</f>
        <v>259</v>
      </c>
    </row>
    <row r="2090" spans="1:8" ht="15.75" x14ac:dyDescent="0.25">
      <c r="A2090" s="245">
        <v>1060</v>
      </c>
      <c r="B2090" s="245"/>
      <c r="C2090" s="249"/>
      <c r="D2090" s="245"/>
      <c r="E2090" s="38" t="s">
        <v>175</v>
      </c>
      <c r="F2090" s="37">
        <f>H2090*C2089</f>
        <v>59006</v>
      </c>
      <c r="G2090" s="37">
        <f>F2090/C2089</f>
        <v>163</v>
      </c>
      <c r="H2090" s="37">
        <v>163</v>
      </c>
    </row>
    <row r="2091" spans="1:8" ht="31.5" x14ac:dyDescent="0.25">
      <c r="A2091" s="245">
        <v>1061</v>
      </c>
      <c r="B2091" s="245"/>
      <c r="C2091" s="249"/>
      <c r="D2091" s="245"/>
      <c r="E2091" s="38" t="s">
        <v>176</v>
      </c>
      <c r="F2091" s="37">
        <f>H2091*C2089</f>
        <v>34752</v>
      </c>
      <c r="G2091" s="37">
        <f>F2091/C2089</f>
        <v>96</v>
      </c>
      <c r="H2091" s="37">
        <v>96</v>
      </c>
    </row>
    <row r="2092" spans="1:8" ht="15.75" customHeight="1" x14ac:dyDescent="0.25">
      <c r="A2092" s="245">
        <f>A2089+1</f>
        <v>10</v>
      </c>
      <c r="B2092" s="245" t="s">
        <v>523</v>
      </c>
      <c r="C2092" s="249">
        <v>1750.1</v>
      </c>
      <c r="D2092" s="245" t="s">
        <v>206</v>
      </c>
      <c r="E2092" s="38" t="s">
        <v>216</v>
      </c>
      <c r="F2092" s="37">
        <f>SUM(F2093:F2096)</f>
        <v>6156851.7999999998</v>
      </c>
      <c r="G2092" s="37">
        <f>SUM(G2093:G2096)</f>
        <v>3518</v>
      </c>
      <c r="H2092" s="37">
        <f>SUM(H2093:H2096)</f>
        <v>3518</v>
      </c>
    </row>
    <row r="2093" spans="1:8" ht="15.75" x14ac:dyDescent="0.25">
      <c r="A2093" s="245">
        <v>297</v>
      </c>
      <c r="B2093" s="245"/>
      <c r="C2093" s="249"/>
      <c r="D2093" s="245"/>
      <c r="E2093" s="38" t="s">
        <v>175</v>
      </c>
      <c r="F2093" s="37">
        <f>C2092*H2093</f>
        <v>229263.1</v>
      </c>
      <c r="G2093" s="37">
        <f>F2093/C2092</f>
        <v>131</v>
      </c>
      <c r="H2093" s="37">
        <v>131</v>
      </c>
    </row>
    <row r="2094" spans="1:8" ht="31.5" x14ac:dyDescent="0.25">
      <c r="A2094" s="245">
        <v>298</v>
      </c>
      <c r="B2094" s="245"/>
      <c r="C2094" s="249"/>
      <c r="D2094" s="245"/>
      <c r="E2094" s="38" t="s">
        <v>176</v>
      </c>
      <c r="F2094" s="37">
        <f>C2092*H2094</f>
        <v>75254.3</v>
      </c>
      <c r="G2094" s="37">
        <f>F2094/C2092</f>
        <v>43</v>
      </c>
      <c r="H2094" s="37">
        <v>43</v>
      </c>
    </row>
    <row r="2095" spans="1:8" ht="32.25" customHeight="1" x14ac:dyDescent="0.25">
      <c r="A2095" s="245">
        <v>301</v>
      </c>
      <c r="B2095" s="245"/>
      <c r="C2095" s="249"/>
      <c r="D2095" s="245"/>
      <c r="E2095" s="38" t="s">
        <v>42</v>
      </c>
      <c r="F2095" s="37">
        <f>C2092*H2095</f>
        <v>5729827.4000000004</v>
      </c>
      <c r="G2095" s="37">
        <f>F2095/C2092</f>
        <v>3274</v>
      </c>
      <c r="H2095" s="37">
        <v>3274</v>
      </c>
    </row>
    <row r="2096" spans="1:8" ht="15.75" x14ac:dyDescent="0.25">
      <c r="A2096" s="245">
        <v>302</v>
      </c>
      <c r="B2096" s="245"/>
      <c r="C2096" s="249"/>
      <c r="D2096" s="245"/>
      <c r="E2096" s="38" t="s">
        <v>207</v>
      </c>
      <c r="F2096" s="37">
        <f>C2092*H2096</f>
        <v>122507</v>
      </c>
      <c r="G2096" s="37">
        <f>F2096/C2092</f>
        <v>70</v>
      </c>
      <c r="H2096" s="37">
        <v>70</v>
      </c>
    </row>
    <row r="2097" spans="1:8" ht="15.75" customHeight="1" x14ac:dyDescent="0.25">
      <c r="A2097" s="245">
        <f>A2092+1</f>
        <v>11</v>
      </c>
      <c r="B2097" s="245" t="s">
        <v>364</v>
      </c>
      <c r="C2097" s="249">
        <v>324.5</v>
      </c>
      <c r="D2097" s="245" t="s">
        <v>206</v>
      </c>
      <c r="E2097" s="38" t="s">
        <v>216</v>
      </c>
      <c r="F2097" s="37">
        <f>F2098+F2099</f>
        <v>1899375.06</v>
      </c>
      <c r="G2097" s="37">
        <f>G2098+G2099</f>
        <v>5853.24</v>
      </c>
      <c r="H2097" s="37">
        <f>H2098+H2099</f>
        <v>7539</v>
      </c>
    </row>
    <row r="2098" spans="1:8" ht="15.75" x14ac:dyDescent="0.25">
      <c r="A2098" s="245">
        <v>1062</v>
      </c>
      <c r="B2098" s="245"/>
      <c r="C2098" s="249"/>
      <c r="D2098" s="245"/>
      <c r="E2098" s="38" t="s">
        <v>177</v>
      </c>
      <c r="F2098" s="37">
        <v>1859580.05</v>
      </c>
      <c r="G2098" s="37">
        <f>F2098/C2097+0.01</f>
        <v>5730.61</v>
      </c>
      <c r="H2098" s="37">
        <v>7381</v>
      </c>
    </row>
    <row r="2099" spans="1:8" ht="15.75" x14ac:dyDescent="0.25">
      <c r="A2099" s="245">
        <v>1063</v>
      </c>
      <c r="B2099" s="245"/>
      <c r="C2099" s="249"/>
      <c r="D2099" s="245"/>
      <c r="E2099" s="38" t="s">
        <v>207</v>
      </c>
      <c r="F2099" s="37">
        <f>F2098*0.0214</f>
        <v>39795.01</v>
      </c>
      <c r="G2099" s="37">
        <f>F2099/C2097</f>
        <v>122.63</v>
      </c>
      <c r="H2099" s="37">
        <v>158</v>
      </c>
    </row>
    <row r="2100" spans="1:8" ht="15.75" customHeight="1" x14ac:dyDescent="0.25">
      <c r="A2100" s="245">
        <f>A2097+1</f>
        <v>12</v>
      </c>
      <c r="B2100" s="245" t="s">
        <v>524</v>
      </c>
      <c r="C2100" s="249">
        <v>394.3</v>
      </c>
      <c r="D2100" s="245" t="s">
        <v>206</v>
      </c>
      <c r="E2100" s="38" t="s">
        <v>216</v>
      </c>
      <c r="F2100" s="37">
        <f>F2101+F2102</f>
        <v>102123.7</v>
      </c>
      <c r="G2100" s="37">
        <f>G2101+G2102</f>
        <v>259</v>
      </c>
      <c r="H2100" s="37">
        <f>H2101+H2102</f>
        <v>259</v>
      </c>
    </row>
    <row r="2101" spans="1:8" ht="15.75" x14ac:dyDescent="0.25">
      <c r="A2101" s="245">
        <v>1060</v>
      </c>
      <c r="B2101" s="245"/>
      <c r="C2101" s="249"/>
      <c r="D2101" s="245"/>
      <c r="E2101" s="38" t="s">
        <v>175</v>
      </c>
      <c r="F2101" s="37">
        <f>H2101*C2100</f>
        <v>64270.9</v>
      </c>
      <c r="G2101" s="37">
        <f>F2101/C2100</f>
        <v>163</v>
      </c>
      <c r="H2101" s="37">
        <v>163</v>
      </c>
    </row>
    <row r="2102" spans="1:8" ht="31.5" x14ac:dyDescent="0.25">
      <c r="A2102" s="245">
        <v>1061</v>
      </c>
      <c r="B2102" s="245"/>
      <c r="C2102" s="249"/>
      <c r="D2102" s="245"/>
      <c r="E2102" s="38" t="s">
        <v>176</v>
      </c>
      <c r="F2102" s="37">
        <f>H2102*C2100</f>
        <v>37852.800000000003</v>
      </c>
      <c r="G2102" s="37">
        <f>F2102/C2100</f>
        <v>96</v>
      </c>
      <c r="H2102" s="37">
        <v>96</v>
      </c>
    </row>
    <row r="2103" spans="1:8" ht="15.75" x14ac:dyDescent="0.25">
      <c r="A2103" s="245">
        <f>A2100+1</f>
        <v>13</v>
      </c>
      <c r="B2103" s="245" t="s">
        <v>525</v>
      </c>
      <c r="C2103" s="249">
        <v>339.5</v>
      </c>
      <c r="D2103" s="245" t="s">
        <v>206</v>
      </c>
      <c r="E2103" s="38" t="s">
        <v>216</v>
      </c>
      <c r="F2103" s="37">
        <f>F2104+F2105</f>
        <v>87930.5</v>
      </c>
      <c r="G2103" s="37">
        <f>G2104+G2105</f>
        <v>259</v>
      </c>
      <c r="H2103" s="37">
        <f>H2104+H2105</f>
        <v>259</v>
      </c>
    </row>
    <row r="2104" spans="1:8" ht="15.75" x14ac:dyDescent="0.25">
      <c r="A2104" s="245">
        <v>1060</v>
      </c>
      <c r="B2104" s="245"/>
      <c r="C2104" s="249"/>
      <c r="D2104" s="245"/>
      <c r="E2104" s="38" t="s">
        <v>175</v>
      </c>
      <c r="F2104" s="37">
        <f>H2104*C2103</f>
        <v>55338.5</v>
      </c>
      <c r="G2104" s="37">
        <f>F2104/C2103</f>
        <v>163</v>
      </c>
      <c r="H2104" s="37">
        <v>163</v>
      </c>
    </row>
    <row r="2105" spans="1:8" ht="31.5" x14ac:dyDescent="0.25">
      <c r="A2105" s="245">
        <v>1061</v>
      </c>
      <c r="B2105" s="245"/>
      <c r="C2105" s="249"/>
      <c r="D2105" s="245"/>
      <c r="E2105" s="38" t="s">
        <v>176</v>
      </c>
      <c r="F2105" s="37">
        <f>H2105*C2103</f>
        <v>32592</v>
      </c>
      <c r="G2105" s="37">
        <f>F2105/C2103</f>
        <v>96</v>
      </c>
      <c r="H2105" s="37">
        <v>96</v>
      </c>
    </row>
    <row r="2106" spans="1:8" ht="15.75" x14ac:dyDescent="0.25">
      <c r="A2106" s="245">
        <f>A2103+1</f>
        <v>14</v>
      </c>
      <c r="B2106" s="245" t="s">
        <v>365</v>
      </c>
      <c r="C2106" s="249">
        <v>294.10000000000002</v>
      </c>
      <c r="D2106" s="245" t="s">
        <v>206</v>
      </c>
      <c r="E2106" s="38" t="s">
        <v>216</v>
      </c>
      <c r="F2106" s="37">
        <f>F2107+F2108</f>
        <v>3260980.8</v>
      </c>
      <c r="G2106" s="37">
        <f>G2107+G2108</f>
        <v>11088</v>
      </c>
      <c r="H2106" s="37">
        <f>H2107+H2108</f>
        <v>11088</v>
      </c>
    </row>
    <row r="2107" spans="1:8" ht="15.75" x14ac:dyDescent="0.25">
      <c r="A2107" s="245">
        <v>1064</v>
      </c>
      <c r="B2107" s="245"/>
      <c r="C2107" s="249"/>
      <c r="D2107" s="245"/>
      <c r="E2107" s="38" t="s">
        <v>177</v>
      </c>
      <c r="F2107" s="37">
        <f>H2107*C2106</f>
        <v>3192749.6</v>
      </c>
      <c r="G2107" s="37">
        <f>F2107/C2106</f>
        <v>10856</v>
      </c>
      <c r="H2107" s="37">
        <v>10856</v>
      </c>
    </row>
    <row r="2108" spans="1:8" ht="15.75" x14ac:dyDescent="0.25">
      <c r="A2108" s="245">
        <v>1065</v>
      </c>
      <c r="B2108" s="245"/>
      <c r="C2108" s="249"/>
      <c r="D2108" s="245"/>
      <c r="E2108" s="38" t="s">
        <v>207</v>
      </c>
      <c r="F2108" s="37">
        <f>H2108*C2106</f>
        <v>68231.199999999997</v>
      </c>
      <c r="G2108" s="37">
        <f>F2108/C2106</f>
        <v>232</v>
      </c>
      <c r="H2108" s="37">
        <v>232</v>
      </c>
    </row>
    <row r="2109" spans="1:8" ht="15.75" x14ac:dyDescent="0.25">
      <c r="A2109" s="245">
        <f>A2106+1</f>
        <v>15</v>
      </c>
      <c r="B2109" s="245" t="s">
        <v>366</v>
      </c>
      <c r="C2109" s="249">
        <v>408.6</v>
      </c>
      <c r="D2109" s="245" t="s">
        <v>206</v>
      </c>
      <c r="E2109" s="38" t="s">
        <v>216</v>
      </c>
      <c r="F2109" s="37">
        <f>F2110+F2111</f>
        <v>2628662.85</v>
      </c>
      <c r="G2109" s="37">
        <f>G2110+G2111</f>
        <v>6433.34</v>
      </c>
      <c r="H2109" s="37">
        <f>H2110+H2111</f>
        <v>7539</v>
      </c>
    </row>
    <row r="2110" spans="1:8" ht="15.75" x14ac:dyDescent="0.25">
      <c r="A2110" s="245">
        <v>1066</v>
      </c>
      <c r="B2110" s="245"/>
      <c r="C2110" s="249"/>
      <c r="D2110" s="245"/>
      <c r="E2110" s="38" t="s">
        <v>177</v>
      </c>
      <c r="F2110" s="37">
        <v>2573588.0699999998</v>
      </c>
      <c r="G2110" s="37">
        <f>F2110/C2109</f>
        <v>6298.55</v>
      </c>
      <c r="H2110" s="37">
        <v>7381</v>
      </c>
    </row>
    <row r="2111" spans="1:8" ht="15.75" x14ac:dyDescent="0.25">
      <c r="A2111" s="245">
        <v>1067</v>
      </c>
      <c r="B2111" s="245"/>
      <c r="C2111" s="249"/>
      <c r="D2111" s="245"/>
      <c r="E2111" s="38" t="s">
        <v>207</v>
      </c>
      <c r="F2111" s="37">
        <f>F2110*0.0214</f>
        <v>55074.78</v>
      </c>
      <c r="G2111" s="37">
        <f>F2111/C2109</f>
        <v>134.79</v>
      </c>
      <c r="H2111" s="37">
        <v>158</v>
      </c>
    </row>
    <row r="2112" spans="1:8" ht="15.75" x14ac:dyDescent="0.25">
      <c r="A2112" s="245">
        <f>A2109+1</f>
        <v>16</v>
      </c>
      <c r="B2112" s="245" t="s">
        <v>526</v>
      </c>
      <c r="C2112" s="249">
        <v>354.2</v>
      </c>
      <c r="D2112" s="245" t="s">
        <v>206</v>
      </c>
      <c r="E2112" s="38" t="s">
        <v>216</v>
      </c>
      <c r="F2112" s="37">
        <f>F2113+F2114</f>
        <v>88550</v>
      </c>
      <c r="G2112" s="37">
        <f>G2113+G2114</f>
        <v>250</v>
      </c>
      <c r="H2112" s="37">
        <f>H2113+H2114</f>
        <v>250</v>
      </c>
    </row>
    <row r="2113" spans="1:8" ht="15.75" x14ac:dyDescent="0.25">
      <c r="A2113" s="245">
        <v>1060</v>
      </c>
      <c r="B2113" s="245"/>
      <c r="C2113" s="249"/>
      <c r="D2113" s="245"/>
      <c r="E2113" s="38" t="s">
        <v>175</v>
      </c>
      <c r="F2113" s="37">
        <f>H2113*C2112</f>
        <v>54546.8</v>
      </c>
      <c r="G2113" s="37">
        <f>F2113/C2112</f>
        <v>154</v>
      </c>
      <c r="H2113" s="37">
        <v>154</v>
      </c>
    </row>
    <row r="2114" spans="1:8" ht="31.5" x14ac:dyDescent="0.25">
      <c r="A2114" s="245">
        <v>1061</v>
      </c>
      <c r="B2114" s="245"/>
      <c r="C2114" s="249"/>
      <c r="D2114" s="245"/>
      <c r="E2114" s="38" t="s">
        <v>176</v>
      </c>
      <c r="F2114" s="37">
        <f>H2114*C2112</f>
        <v>34003.199999999997</v>
      </c>
      <c r="G2114" s="37">
        <f>F2114/C2112</f>
        <v>96</v>
      </c>
      <c r="H2114" s="37">
        <v>96</v>
      </c>
    </row>
    <row r="2115" spans="1:8" ht="15.75" x14ac:dyDescent="0.25">
      <c r="A2115" s="245">
        <f>A2112+1</f>
        <v>17</v>
      </c>
      <c r="B2115" s="245" t="s">
        <v>367</v>
      </c>
      <c r="C2115" s="249">
        <v>361.8</v>
      </c>
      <c r="D2115" s="245" t="s">
        <v>206</v>
      </c>
      <c r="E2115" s="38" t="s">
        <v>216</v>
      </c>
      <c r="F2115" s="37">
        <f>F2116+F2117</f>
        <v>2506644.2599999998</v>
      </c>
      <c r="G2115" s="37">
        <f>G2116+G2117</f>
        <v>6928.26</v>
      </c>
      <c r="H2115" s="37">
        <f>H2116+H2117</f>
        <v>7539</v>
      </c>
    </row>
    <row r="2116" spans="1:8" ht="15.75" x14ac:dyDescent="0.25">
      <c r="A2116" s="245">
        <v>1064</v>
      </c>
      <c r="B2116" s="245"/>
      <c r="C2116" s="249"/>
      <c r="D2116" s="245"/>
      <c r="E2116" s="38" t="s">
        <v>177</v>
      </c>
      <c r="F2116" s="37">
        <v>2454125.96</v>
      </c>
      <c r="G2116" s="37">
        <f>F2116/C2115</f>
        <v>6783.1</v>
      </c>
      <c r="H2116" s="37">
        <v>7381</v>
      </c>
    </row>
    <row r="2117" spans="1:8" ht="15.75" x14ac:dyDescent="0.25">
      <c r="A2117" s="245">
        <v>1065</v>
      </c>
      <c r="B2117" s="245"/>
      <c r="C2117" s="249"/>
      <c r="D2117" s="245"/>
      <c r="E2117" s="38" t="s">
        <v>207</v>
      </c>
      <c r="F2117" s="37">
        <f>F2116*0.0214</f>
        <v>52518.3</v>
      </c>
      <c r="G2117" s="37">
        <f>F2117/C2115</f>
        <v>145.16</v>
      </c>
      <c r="H2117" s="37">
        <v>158</v>
      </c>
    </row>
    <row r="2118" spans="1:8" ht="15.75" x14ac:dyDescent="0.25">
      <c r="A2118" s="245">
        <f>A2115+1</f>
        <v>18</v>
      </c>
      <c r="B2118" s="245" t="s">
        <v>527</v>
      </c>
      <c r="C2118" s="249">
        <v>347.9</v>
      </c>
      <c r="D2118" s="245" t="s">
        <v>206</v>
      </c>
      <c r="E2118" s="38" t="s">
        <v>216</v>
      </c>
      <c r="F2118" s="37">
        <f>F2119+F2120</f>
        <v>86975</v>
      </c>
      <c r="G2118" s="37">
        <f>G2119+G2120</f>
        <v>250</v>
      </c>
      <c r="H2118" s="37">
        <f>H2119+H2120</f>
        <v>250</v>
      </c>
    </row>
    <row r="2119" spans="1:8" ht="15.75" x14ac:dyDescent="0.25">
      <c r="A2119" s="245">
        <v>1060</v>
      </c>
      <c r="B2119" s="245"/>
      <c r="C2119" s="249"/>
      <c r="D2119" s="245"/>
      <c r="E2119" s="38" t="s">
        <v>175</v>
      </c>
      <c r="F2119" s="37">
        <f>H2119*C2118</f>
        <v>53576.6</v>
      </c>
      <c r="G2119" s="37">
        <f>F2119/C2118</f>
        <v>154</v>
      </c>
      <c r="H2119" s="37">
        <v>154</v>
      </c>
    </row>
    <row r="2120" spans="1:8" ht="31.5" x14ac:dyDescent="0.25">
      <c r="A2120" s="245">
        <v>1061</v>
      </c>
      <c r="B2120" s="245"/>
      <c r="C2120" s="249"/>
      <c r="D2120" s="245"/>
      <c r="E2120" s="38" t="s">
        <v>176</v>
      </c>
      <c r="F2120" s="37">
        <f>H2120*C2118</f>
        <v>33398.400000000001</v>
      </c>
      <c r="G2120" s="37">
        <f>F2120/C2118</f>
        <v>96</v>
      </c>
      <c r="H2120" s="37">
        <v>96</v>
      </c>
    </row>
    <row r="2121" spans="1:8" ht="15.75" x14ac:dyDescent="0.25">
      <c r="A2121" s="189" t="s">
        <v>436</v>
      </c>
      <c r="B2121" s="45"/>
      <c r="C2121" s="37">
        <f>C2122</f>
        <v>306.2</v>
      </c>
      <c r="D2121" s="186"/>
      <c r="E2121" s="38"/>
      <c r="F2121" s="37">
        <f>F2122</f>
        <v>2308441.7999999998</v>
      </c>
      <c r="G2121" s="37"/>
      <c r="H2121" s="37"/>
    </row>
    <row r="2122" spans="1:8" ht="15.75" x14ac:dyDescent="0.25">
      <c r="A2122" s="245">
        <v>1</v>
      </c>
      <c r="B2122" s="245" t="s">
        <v>438</v>
      </c>
      <c r="C2122" s="249">
        <v>306.2</v>
      </c>
      <c r="D2122" s="245" t="s">
        <v>206</v>
      </c>
      <c r="E2122" s="38" t="s">
        <v>216</v>
      </c>
      <c r="F2122" s="37">
        <f>F2123+F2124</f>
        <v>2308441.7999999998</v>
      </c>
      <c r="G2122" s="37">
        <f>G2123+G2124</f>
        <v>7539</v>
      </c>
      <c r="H2122" s="37">
        <f>H2123+H2124</f>
        <v>7539</v>
      </c>
    </row>
    <row r="2123" spans="1:8" ht="15.75" x14ac:dyDescent="0.25">
      <c r="A2123" s="245">
        <v>1134</v>
      </c>
      <c r="B2123" s="245"/>
      <c r="C2123" s="249"/>
      <c r="D2123" s="245"/>
      <c r="E2123" s="38" t="s">
        <v>177</v>
      </c>
      <c r="F2123" s="37">
        <f>H2123*C2122</f>
        <v>2260062.2000000002</v>
      </c>
      <c r="G2123" s="37">
        <f>F2123/C2122</f>
        <v>7381</v>
      </c>
      <c r="H2123" s="37">
        <v>7381</v>
      </c>
    </row>
    <row r="2124" spans="1:8" ht="15.75" x14ac:dyDescent="0.25">
      <c r="A2124" s="245">
        <v>1135</v>
      </c>
      <c r="B2124" s="245"/>
      <c r="C2124" s="249"/>
      <c r="D2124" s="245"/>
      <c r="E2124" s="38" t="s">
        <v>207</v>
      </c>
      <c r="F2124" s="37">
        <f>H2124*C2122</f>
        <v>48379.6</v>
      </c>
      <c r="G2124" s="37">
        <f>F2124/C2122</f>
        <v>158</v>
      </c>
      <c r="H2124" s="37">
        <v>158</v>
      </c>
    </row>
    <row r="2125" spans="1:8" ht="15.75" x14ac:dyDescent="0.25">
      <c r="A2125" s="189" t="s">
        <v>442</v>
      </c>
      <c r="B2125" s="45"/>
      <c r="C2125" s="37">
        <f>C2126</f>
        <v>400</v>
      </c>
      <c r="D2125" s="186"/>
      <c r="E2125" s="38"/>
      <c r="F2125" s="37">
        <f>F2126</f>
        <v>3015600</v>
      </c>
      <c r="G2125" s="37"/>
      <c r="H2125" s="37"/>
    </row>
    <row r="2126" spans="1:8" ht="15.75" x14ac:dyDescent="0.25">
      <c r="A2126" s="245">
        <v>1</v>
      </c>
      <c r="B2126" s="245" t="s">
        <v>443</v>
      </c>
      <c r="C2126" s="249">
        <v>400</v>
      </c>
      <c r="D2126" s="245" t="s">
        <v>206</v>
      </c>
      <c r="E2126" s="38" t="s">
        <v>216</v>
      </c>
      <c r="F2126" s="37">
        <f>F2127+F2128</f>
        <v>3015600</v>
      </c>
      <c r="G2126" s="37">
        <f>G2127+G2128</f>
        <v>7539</v>
      </c>
      <c r="H2126" s="37">
        <f>H2127+H2128</f>
        <v>7539</v>
      </c>
    </row>
    <row r="2127" spans="1:8" ht="15.75" x14ac:dyDescent="0.25">
      <c r="A2127" s="245">
        <v>1134</v>
      </c>
      <c r="B2127" s="245"/>
      <c r="C2127" s="249"/>
      <c r="D2127" s="245"/>
      <c r="E2127" s="38" t="s">
        <v>177</v>
      </c>
      <c r="F2127" s="37">
        <f>H2127*C2126</f>
        <v>2952400</v>
      </c>
      <c r="G2127" s="37">
        <f>F2127/C2126</f>
        <v>7381</v>
      </c>
      <c r="H2127" s="37">
        <v>7381</v>
      </c>
    </row>
    <row r="2128" spans="1:8" ht="15.75" x14ac:dyDescent="0.25">
      <c r="A2128" s="245">
        <v>1135</v>
      </c>
      <c r="B2128" s="245"/>
      <c r="C2128" s="249"/>
      <c r="D2128" s="245"/>
      <c r="E2128" s="38" t="s">
        <v>207</v>
      </c>
      <c r="F2128" s="37">
        <f>H2128*C2126</f>
        <v>63200</v>
      </c>
      <c r="G2128" s="37">
        <f>F2128/C2126</f>
        <v>158</v>
      </c>
      <c r="H2128" s="37">
        <v>158</v>
      </c>
    </row>
    <row r="2129" spans="1:22" ht="15.75" customHeight="1" x14ac:dyDescent="0.25">
      <c r="A2129" s="255" t="s">
        <v>382</v>
      </c>
      <c r="B2129" s="255"/>
      <c r="C2129" s="187">
        <f>C2130</f>
        <v>370.6</v>
      </c>
      <c r="D2129" s="186"/>
      <c r="E2129" s="38"/>
      <c r="F2129" s="37">
        <f>F2130</f>
        <v>2099424.65</v>
      </c>
      <c r="G2129" s="37"/>
      <c r="H2129" s="37"/>
    </row>
    <row r="2130" spans="1:22" ht="15.75" x14ac:dyDescent="0.25">
      <c r="A2130" s="245">
        <v>1</v>
      </c>
      <c r="B2130" s="245" t="s">
        <v>381</v>
      </c>
      <c r="C2130" s="249">
        <v>370.6</v>
      </c>
      <c r="D2130" s="245" t="s">
        <v>206</v>
      </c>
      <c r="E2130" s="38" t="s">
        <v>216</v>
      </c>
      <c r="F2130" s="37">
        <f>F2131+F2132</f>
        <v>2099424.65</v>
      </c>
      <c r="G2130" s="37">
        <f>G2131+G2132</f>
        <v>5664.93</v>
      </c>
      <c r="H2130" s="37">
        <f>H2131+H2132</f>
        <v>7066</v>
      </c>
    </row>
    <row r="2131" spans="1:22" ht="15.75" x14ac:dyDescent="0.25">
      <c r="A2131" s="245">
        <v>1146</v>
      </c>
      <c r="B2131" s="245"/>
      <c r="C2131" s="249"/>
      <c r="D2131" s="245"/>
      <c r="E2131" s="38" t="s">
        <v>177</v>
      </c>
      <c r="F2131" s="37">
        <v>2055438.27</v>
      </c>
      <c r="G2131" s="37">
        <f>F2131/C2130</f>
        <v>5546.24</v>
      </c>
      <c r="H2131" s="37">
        <v>6918</v>
      </c>
    </row>
    <row r="2132" spans="1:22" ht="15.75" x14ac:dyDescent="0.25">
      <c r="A2132" s="245">
        <v>1147</v>
      </c>
      <c r="B2132" s="245"/>
      <c r="C2132" s="249"/>
      <c r="D2132" s="245"/>
      <c r="E2132" s="38" t="s">
        <v>207</v>
      </c>
      <c r="F2132" s="37">
        <f>F2131*0.0214</f>
        <v>43986.38</v>
      </c>
      <c r="G2132" s="37">
        <f>F2132/C2130</f>
        <v>118.69</v>
      </c>
      <c r="H2132" s="37">
        <v>148</v>
      </c>
    </row>
    <row r="2133" spans="1:22" ht="15.75" x14ac:dyDescent="0.25">
      <c r="A2133" s="189" t="s">
        <v>215</v>
      </c>
      <c r="B2133" s="45"/>
      <c r="C2133" s="37">
        <f>C2134+C2137+C2140+C2143+C2146+C2149+C2152</f>
        <v>14762.73</v>
      </c>
      <c r="D2133" s="186"/>
      <c r="E2133" s="38"/>
      <c r="F2133" s="37">
        <f>F2134+F2137+F2140+F2143+F2146+F2149+F2152</f>
        <v>24955543.41</v>
      </c>
      <c r="G2133" s="37"/>
      <c r="H2133" s="37"/>
    </row>
    <row r="2134" spans="1:22" ht="15.75" customHeight="1" x14ac:dyDescent="0.25">
      <c r="A2134" s="245">
        <v>1</v>
      </c>
      <c r="B2134" s="245" t="s">
        <v>554</v>
      </c>
      <c r="C2134" s="249">
        <v>970.8</v>
      </c>
      <c r="D2134" s="245" t="s">
        <v>206</v>
      </c>
      <c r="E2134" s="38" t="s">
        <v>216</v>
      </c>
      <c r="F2134" s="37">
        <f>F2135+F2136</f>
        <v>4589942.4000000004</v>
      </c>
      <c r="G2134" s="37">
        <f>G2135+G2136</f>
        <v>4728</v>
      </c>
      <c r="H2134" s="37">
        <f>H2135+H2136</f>
        <v>4728</v>
      </c>
      <c r="Q2134" s="80"/>
      <c r="R2134" s="80"/>
      <c r="S2134" s="80"/>
      <c r="T2134" s="80"/>
      <c r="U2134" s="80"/>
      <c r="V2134" s="80"/>
    </row>
    <row r="2135" spans="1:22" ht="15.75" customHeight="1" x14ac:dyDescent="0.25">
      <c r="A2135" s="245"/>
      <c r="B2135" s="245" t="s">
        <v>473</v>
      </c>
      <c r="C2135" s="249"/>
      <c r="D2135" s="245"/>
      <c r="E2135" s="38" t="s">
        <v>177</v>
      </c>
      <c r="F2135" s="37">
        <f>H2135*C2134</f>
        <v>4493833.2</v>
      </c>
      <c r="G2135" s="37">
        <f>F2135/C2134</f>
        <v>4629</v>
      </c>
      <c r="H2135" s="37">
        <v>4629</v>
      </c>
      <c r="Q2135" s="80"/>
      <c r="R2135" s="80"/>
      <c r="S2135" s="80"/>
      <c r="T2135" s="80"/>
      <c r="U2135" s="80"/>
      <c r="V2135" s="80"/>
    </row>
    <row r="2136" spans="1:22" ht="15.75" x14ac:dyDescent="0.25">
      <c r="A2136" s="245"/>
      <c r="B2136" s="245" t="s">
        <v>474</v>
      </c>
      <c r="C2136" s="249"/>
      <c r="D2136" s="245"/>
      <c r="E2136" s="38" t="s">
        <v>207</v>
      </c>
      <c r="F2136" s="37">
        <f>H2136*C2134</f>
        <v>96109.2</v>
      </c>
      <c r="G2136" s="37">
        <f>F2136/C2134</f>
        <v>99</v>
      </c>
      <c r="H2136" s="37">
        <v>99</v>
      </c>
      <c r="Q2136" s="80"/>
      <c r="R2136" s="80"/>
      <c r="S2136" s="80"/>
      <c r="T2136" s="80"/>
      <c r="U2136" s="80"/>
      <c r="V2136" s="80"/>
    </row>
    <row r="2137" spans="1:22" ht="15.75" x14ac:dyDescent="0.25">
      <c r="A2137" s="245">
        <f>A2134+1</f>
        <v>2</v>
      </c>
      <c r="B2137" s="245" t="s">
        <v>555</v>
      </c>
      <c r="C2137" s="249">
        <v>1388.8</v>
      </c>
      <c r="D2137" s="186"/>
      <c r="E2137" s="38" t="s">
        <v>216</v>
      </c>
      <c r="F2137" s="37">
        <f>F2138+F2139</f>
        <v>6566246.4000000004</v>
      </c>
      <c r="G2137" s="37">
        <f>G2138+G2139</f>
        <v>4728</v>
      </c>
      <c r="H2137" s="37">
        <f>H2138+H2139</f>
        <v>4728</v>
      </c>
      <c r="Q2137" s="80"/>
      <c r="R2137" s="80"/>
      <c r="S2137" s="80"/>
      <c r="T2137" s="80"/>
      <c r="U2137" s="80"/>
      <c r="V2137" s="80"/>
    </row>
    <row r="2138" spans="1:22" ht="15.75" x14ac:dyDescent="0.25">
      <c r="A2138" s="245"/>
      <c r="B2138" s="245"/>
      <c r="C2138" s="249"/>
      <c r="D2138" s="186" t="s">
        <v>206</v>
      </c>
      <c r="E2138" s="38" t="s">
        <v>177</v>
      </c>
      <c r="F2138" s="37">
        <f>H2138*C2137</f>
        <v>6428755.2000000002</v>
      </c>
      <c r="G2138" s="37">
        <f>F2138/C2137</f>
        <v>4629</v>
      </c>
      <c r="H2138" s="37">
        <v>4629</v>
      </c>
      <c r="Q2138" s="80"/>
      <c r="R2138" s="80"/>
      <c r="S2138" s="80"/>
      <c r="T2138" s="80"/>
      <c r="U2138" s="80"/>
      <c r="V2138" s="80"/>
    </row>
    <row r="2139" spans="1:22" ht="15.75" x14ac:dyDescent="0.25">
      <c r="A2139" s="245"/>
      <c r="B2139" s="245"/>
      <c r="C2139" s="249"/>
      <c r="D2139" s="186"/>
      <c r="E2139" s="38" t="s">
        <v>207</v>
      </c>
      <c r="F2139" s="37">
        <f>H2139*C2137</f>
        <v>137491.20000000001</v>
      </c>
      <c r="G2139" s="37">
        <f>F2139/C2137</f>
        <v>99</v>
      </c>
      <c r="H2139" s="37">
        <v>99</v>
      </c>
      <c r="Q2139" s="80"/>
      <c r="R2139" s="80"/>
      <c r="S2139" s="80"/>
      <c r="T2139" s="80"/>
      <c r="U2139" s="80"/>
      <c r="V2139" s="80"/>
    </row>
    <row r="2140" spans="1:22" ht="15.75" x14ac:dyDescent="0.25">
      <c r="A2140" s="245">
        <f>A2137+1</f>
        <v>3</v>
      </c>
      <c r="B2140" s="245" t="s">
        <v>479</v>
      </c>
      <c r="C2140" s="249">
        <v>2657.4</v>
      </c>
      <c r="D2140" s="245" t="s">
        <v>206</v>
      </c>
      <c r="E2140" s="38" t="s">
        <v>216</v>
      </c>
      <c r="F2140" s="37">
        <f>F2141+F2142</f>
        <v>496933.8</v>
      </c>
      <c r="G2140" s="37">
        <f>G2141+G2142</f>
        <v>187</v>
      </c>
      <c r="H2140" s="37">
        <f>H2141+H2142</f>
        <v>187</v>
      </c>
    </row>
    <row r="2141" spans="1:22" ht="15.75" x14ac:dyDescent="0.25">
      <c r="A2141" s="245"/>
      <c r="B2141" s="245"/>
      <c r="C2141" s="249"/>
      <c r="D2141" s="245"/>
      <c r="E2141" s="38" t="s">
        <v>175</v>
      </c>
      <c r="F2141" s="37">
        <f>H2141*C2140</f>
        <v>401267.4</v>
      </c>
      <c r="G2141" s="37">
        <f>F2141/C2140</f>
        <v>151</v>
      </c>
      <c r="H2141" s="37">
        <v>151</v>
      </c>
    </row>
    <row r="2142" spans="1:22" ht="31.5" x14ac:dyDescent="0.25">
      <c r="A2142" s="245"/>
      <c r="B2142" s="245"/>
      <c r="C2142" s="249"/>
      <c r="D2142" s="245"/>
      <c r="E2142" s="38" t="s">
        <v>176</v>
      </c>
      <c r="F2142" s="37">
        <f>H2142*C2140</f>
        <v>95666.4</v>
      </c>
      <c r="G2142" s="37">
        <f>F2142/C2140</f>
        <v>36</v>
      </c>
      <c r="H2142" s="37">
        <v>36</v>
      </c>
    </row>
    <row r="2143" spans="1:22" ht="15.75" x14ac:dyDescent="0.25">
      <c r="A2143" s="245">
        <f>A2140+1</f>
        <v>4</v>
      </c>
      <c r="B2143" s="245" t="s">
        <v>481</v>
      </c>
      <c r="C2143" s="249">
        <v>3603</v>
      </c>
      <c r="D2143" s="245" t="s">
        <v>206</v>
      </c>
      <c r="E2143" s="38" t="s">
        <v>216</v>
      </c>
      <c r="F2143" s="37">
        <f>SUM(F2144:F2145)</f>
        <v>673761</v>
      </c>
      <c r="G2143" s="37">
        <f>SUM(G2144:G2145)</f>
        <v>187</v>
      </c>
      <c r="H2143" s="37">
        <f>SUM(H2144:H2145)</f>
        <v>187</v>
      </c>
    </row>
    <row r="2144" spans="1:22" ht="15.75" x14ac:dyDescent="0.25">
      <c r="A2144" s="245"/>
      <c r="B2144" s="245"/>
      <c r="C2144" s="249"/>
      <c r="D2144" s="245"/>
      <c r="E2144" s="38" t="s">
        <v>175</v>
      </c>
      <c r="F2144" s="37">
        <f>H2144*C2143</f>
        <v>544053</v>
      </c>
      <c r="G2144" s="37">
        <f>F2144/C2143</f>
        <v>151</v>
      </c>
      <c r="H2144" s="37">
        <v>151</v>
      </c>
    </row>
    <row r="2145" spans="1:23" ht="31.5" x14ac:dyDescent="0.25">
      <c r="A2145" s="245"/>
      <c r="B2145" s="245"/>
      <c r="C2145" s="249"/>
      <c r="D2145" s="245"/>
      <c r="E2145" s="38" t="s">
        <v>176</v>
      </c>
      <c r="F2145" s="37">
        <f>H2145*C2143</f>
        <v>129708</v>
      </c>
      <c r="G2145" s="37">
        <f>F2145/C2143</f>
        <v>36</v>
      </c>
      <c r="H2145" s="37">
        <v>36</v>
      </c>
    </row>
    <row r="2146" spans="1:23" ht="15.75" x14ac:dyDescent="0.25">
      <c r="A2146" s="245">
        <f>A2143+1</f>
        <v>5</v>
      </c>
      <c r="B2146" s="245" t="s">
        <v>480</v>
      </c>
      <c r="C2146" s="249">
        <v>751.3</v>
      </c>
      <c r="D2146" s="245" t="s">
        <v>206</v>
      </c>
      <c r="E2146" s="38" t="s">
        <v>216</v>
      </c>
      <c r="F2146" s="37">
        <f>SUM(F2147:F2148)</f>
        <v>158524.29999999999</v>
      </c>
      <c r="G2146" s="37">
        <f>SUM(G2147:G2148)</f>
        <v>211</v>
      </c>
      <c r="H2146" s="37">
        <f>SUM(H2147:H2148)</f>
        <v>211</v>
      </c>
    </row>
    <row r="2147" spans="1:23" ht="15.75" x14ac:dyDescent="0.25">
      <c r="A2147" s="245">
        <v>1150</v>
      </c>
      <c r="B2147" s="245"/>
      <c r="C2147" s="249"/>
      <c r="D2147" s="245"/>
      <c r="E2147" s="38" t="s">
        <v>175</v>
      </c>
      <c r="F2147" s="37">
        <f>H2147*C2146</f>
        <v>113446.3</v>
      </c>
      <c r="G2147" s="37">
        <f>F2147/C2146</f>
        <v>151</v>
      </c>
      <c r="H2147" s="37">
        <v>151</v>
      </c>
    </row>
    <row r="2148" spans="1:23" ht="31.5" x14ac:dyDescent="0.25">
      <c r="A2148" s="245">
        <v>1151</v>
      </c>
      <c r="B2148" s="245"/>
      <c r="C2148" s="249"/>
      <c r="D2148" s="245"/>
      <c r="E2148" s="38" t="s">
        <v>176</v>
      </c>
      <c r="F2148" s="37">
        <f>H2148*C2146</f>
        <v>45078</v>
      </c>
      <c r="G2148" s="37">
        <f>F2148/C2146</f>
        <v>60</v>
      </c>
      <c r="H2148" s="37">
        <v>60</v>
      </c>
    </row>
    <row r="2149" spans="1:23" ht="15.75" customHeight="1" x14ac:dyDescent="0.25">
      <c r="A2149" s="245">
        <f>A2146+1</f>
        <v>6</v>
      </c>
      <c r="B2149" s="245" t="s">
        <v>482</v>
      </c>
      <c r="C2149" s="249">
        <v>2867.33</v>
      </c>
      <c r="D2149" s="245" t="s">
        <v>206</v>
      </c>
      <c r="E2149" s="38" t="s">
        <v>216</v>
      </c>
      <c r="F2149" s="37">
        <f>SUM(F2150:F2151)</f>
        <v>536190.71</v>
      </c>
      <c r="G2149" s="37">
        <f>SUM(G2150:G2151)</f>
        <v>187</v>
      </c>
      <c r="H2149" s="37">
        <f>SUM(H2150:H2151)</f>
        <v>187</v>
      </c>
    </row>
    <row r="2150" spans="1:23" ht="15.75" x14ac:dyDescent="0.25">
      <c r="A2150" s="245"/>
      <c r="B2150" s="245"/>
      <c r="C2150" s="249"/>
      <c r="D2150" s="245"/>
      <c r="E2150" s="38" t="s">
        <v>175</v>
      </c>
      <c r="F2150" s="37">
        <f>H2150*C2149</f>
        <v>432966.83</v>
      </c>
      <c r="G2150" s="37">
        <f>F2150/C2149</f>
        <v>151</v>
      </c>
      <c r="H2150" s="37">
        <v>151</v>
      </c>
    </row>
    <row r="2151" spans="1:23" ht="31.5" x14ac:dyDescent="0.25">
      <c r="A2151" s="245"/>
      <c r="B2151" s="245"/>
      <c r="C2151" s="249"/>
      <c r="D2151" s="245"/>
      <c r="E2151" s="38" t="s">
        <v>176</v>
      </c>
      <c r="F2151" s="37">
        <f>H2151*C2149</f>
        <v>103223.88</v>
      </c>
      <c r="G2151" s="37">
        <f>F2151/C2149</f>
        <v>36</v>
      </c>
      <c r="H2151" s="37">
        <v>36</v>
      </c>
    </row>
    <row r="2152" spans="1:23" s="82" customFormat="1" ht="15.75" x14ac:dyDescent="0.25">
      <c r="A2152" s="245">
        <f>A2149+1</f>
        <v>7</v>
      </c>
      <c r="B2152" s="245" t="s">
        <v>558</v>
      </c>
      <c r="C2152" s="249">
        <v>2524.1</v>
      </c>
      <c r="D2152" s="245" t="s">
        <v>206</v>
      </c>
      <c r="E2152" s="38" t="s">
        <v>216</v>
      </c>
      <c r="F2152" s="37">
        <f>F2153+F2154</f>
        <v>11933944.800000001</v>
      </c>
      <c r="G2152" s="37">
        <f>G2153+G2154</f>
        <v>4728</v>
      </c>
      <c r="H2152" s="37">
        <f>H2153+H2154</f>
        <v>4728</v>
      </c>
      <c r="I2152" s="43"/>
      <c r="J2152" s="43"/>
      <c r="K2152" s="43"/>
      <c r="L2152" s="43"/>
      <c r="M2152" s="43"/>
      <c r="N2152" s="43"/>
      <c r="O2152" s="43"/>
      <c r="P2152" s="43"/>
      <c r="Q2152" s="80"/>
      <c r="R2152" s="80"/>
      <c r="S2152" s="80"/>
      <c r="T2152" s="80"/>
      <c r="U2152" s="80"/>
      <c r="V2152" s="80"/>
      <c r="W2152" s="81"/>
    </row>
    <row r="2153" spans="1:23" s="82" customFormat="1" ht="15.75" x14ac:dyDescent="0.25">
      <c r="A2153" s="245"/>
      <c r="B2153" s="245" t="s">
        <v>477</v>
      </c>
      <c r="C2153" s="249"/>
      <c r="D2153" s="245"/>
      <c r="E2153" s="38" t="s">
        <v>177</v>
      </c>
      <c r="F2153" s="37">
        <f>H2153*C2152</f>
        <v>11684058.9</v>
      </c>
      <c r="G2153" s="37">
        <f>F2153/C2152</f>
        <v>4629</v>
      </c>
      <c r="H2153" s="37">
        <v>4629</v>
      </c>
      <c r="I2153" s="43"/>
      <c r="J2153" s="43"/>
      <c r="K2153" s="43"/>
      <c r="L2153" s="43"/>
      <c r="M2153" s="43"/>
      <c r="N2153" s="43"/>
      <c r="O2153" s="43"/>
      <c r="P2153" s="43"/>
      <c r="Q2153" s="80"/>
      <c r="R2153" s="80"/>
      <c r="S2153" s="80"/>
      <c r="T2153" s="80"/>
      <c r="U2153" s="80"/>
      <c r="V2153" s="80"/>
      <c r="W2153" s="81"/>
    </row>
    <row r="2154" spans="1:23" s="82" customFormat="1" ht="15.75" x14ac:dyDescent="0.25">
      <c r="A2154" s="245"/>
      <c r="B2154" s="245" t="s">
        <v>478</v>
      </c>
      <c r="C2154" s="249"/>
      <c r="D2154" s="245"/>
      <c r="E2154" s="38" t="s">
        <v>207</v>
      </c>
      <c r="F2154" s="37">
        <f>H2154*C2152</f>
        <v>249885.9</v>
      </c>
      <c r="G2154" s="37">
        <f>F2154/C2152</f>
        <v>99</v>
      </c>
      <c r="H2154" s="37">
        <v>99</v>
      </c>
      <c r="I2154" s="43"/>
      <c r="J2154" s="43"/>
      <c r="K2154" s="43"/>
      <c r="L2154" s="43"/>
      <c r="M2154" s="43"/>
      <c r="N2154" s="43"/>
      <c r="O2154" s="43"/>
      <c r="P2154" s="43"/>
      <c r="Q2154" s="80"/>
      <c r="R2154" s="80"/>
      <c r="S2154" s="80"/>
      <c r="T2154" s="80"/>
      <c r="U2154" s="80"/>
      <c r="V2154" s="80"/>
      <c r="W2154" s="81"/>
    </row>
    <row r="2155" spans="1:23" ht="15.75" customHeight="1" x14ac:dyDescent="0.25">
      <c r="A2155" s="244" t="s">
        <v>368</v>
      </c>
      <c r="B2155" s="244"/>
      <c r="C2155" s="186"/>
      <c r="D2155" s="186"/>
      <c r="E2155" s="186"/>
      <c r="F2155" s="186"/>
      <c r="G2155" s="186"/>
      <c r="H2155" s="186"/>
    </row>
    <row r="2156" spans="1:23" ht="15.75" x14ac:dyDescent="0.25">
      <c r="A2156" s="169" t="s">
        <v>30</v>
      </c>
      <c r="B2156" s="36"/>
      <c r="C2156" s="37">
        <f>C2157+C2164+C2174+C2181+C2185+C2367+C2449+C2875+C2881+C2888+C2930+C2934+C2938+C2945+C2949+C2962</f>
        <v>518967.75</v>
      </c>
      <c r="D2156" s="36"/>
      <c r="E2156" s="38"/>
      <c r="F2156" s="37">
        <f>F2157+F2164+F2174+F2181+F2185+F2367+F2449+F2875+F2881+F2888+F2930+F2934+F2938+F2945+F2949+F2962</f>
        <v>781750207.92999995</v>
      </c>
      <c r="G2156" s="37"/>
      <c r="H2156" s="37"/>
    </row>
    <row r="2157" spans="1:23" ht="15.75" x14ac:dyDescent="0.25">
      <c r="A2157" s="164" t="s">
        <v>27</v>
      </c>
      <c r="B2157" s="171"/>
      <c r="C2157" s="37">
        <f>C2158+C2161</f>
        <v>1011.4</v>
      </c>
      <c r="D2157" s="163"/>
      <c r="E2157" s="38"/>
      <c r="F2157" s="37">
        <f>F2158+F2161</f>
        <v>3999504.6</v>
      </c>
      <c r="G2157" s="37"/>
      <c r="H2157" s="37"/>
    </row>
    <row r="2158" spans="1:23" ht="15.75" customHeight="1" x14ac:dyDescent="0.25">
      <c r="A2158" s="245">
        <v>1</v>
      </c>
      <c r="B2158" s="245" t="s">
        <v>643</v>
      </c>
      <c r="C2158" s="249">
        <v>498</v>
      </c>
      <c r="D2158" s="245" t="s">
        <v>206</v>
      </c>
      <c r="E2158" s="38" t="s">
        <v>216</v>
      </c>
      <c r="F2158" s="37">
        <f>SUM(F2159:F2160)</f>
        <v>128982</v>
      </c>
      <c r="G2158" s="37">
        <f>SUM(G2159:G2160)</f>
        <v>259</v>
      </c>
      <c r="H2158" s="37">
        <f>SUM(H2159:H2160)</f>
        <v>259</v>
      </c>
    </row>
    <row r="2159" spans="1:23" ht="15.75" x14ac:dyDescent="0.25">
      <c r="A2159" s="245">
        <v>5</v>
      </c>
      <c r="B2159" s="245"/>
      <c r="C2159" s="249"/>
      <c r="D2159" s="245"/>
      <c r="E2159" s="38" t="s">
        <v>175</v>
      </c>
      <c r="F2159" s="37">
        <f>C2158*H2159</f>
        <v>81174</v>
      </c>
      <c r="G2159" s="37">
        <f>F2159/C2158</f>
        <v>163</v>
      </c>
      <c r="H2159" s="37">
        <v>163</v>
      </c>
    </row>
    <row r="2160" spans="1:23" ht="31.5" x14ac:dyDescent="0.25">
      <c r="A2160" s="245">
        <v>6</v>
      </c>
      <c r="B2160" s="245"/>
      <c r="C2160" s="249"/>
      <c r="D2160" s="245"/>
      <c r="E2160" s="38" t="s">
        <v>176</v>
      </c>
      <c r="F2160" s="37">
        <f>C2158*H2160</f>
        <v>47808</v>
      </c>
      <c r="G2160" s="37">
        <f>F2160/C2158</f>
        <v>96</v>
      </c>
      <c r="H2160" s="37">
        <v>96</v>
      </c>
    </row>
    <row r="2161" spans="1:8" ht="15.75" customHeight="1" x14ac:dyDescent="0.25">
      <c r="A2161" s="245">
        <v>2</v>
      </c>
      <c r="B2161" s="245" t="s">
        <v>435</v>
      </c>
      <c r="C2161" s="249">
        <v>513.4</v>
      </c>
      <c r="D2161" s="245" t="s">
        <v>206</v>
      </c>
      <c r="E2161" s="38" t="s">
        <v>216</v>
      </c>
      <c r="F2161" s="37">
        <f>SUM(F2162:F2163)</f>
        <v>3870522.6</v>
      </c>
      <c r="G2161" s="37">
        <f>SUM(G2162:G2163)</f>
        <v>7539</v>
      </c>
      <c r="H2161" s="37">
        <f>SUM(H2162:H2163)</f>
        <v>7539</v>
      </c>
    </row>
    <row r="2162" spans="1:8" ht="15.75" x14ac:dyDescent="0.25">
      <c r="A2162" s="245">
        <v>5</v>
      </c>
      <c r="B2162" s="245"/>
      <c r="C2162" s="249"/>
      <c r="D2162" s="245"/>
      <c r="E2162" s="38" t="s">
        <v>370</v>
      </c>
      <c r="F2162" s="37">
        <f>C2161*H2162</f>
        <v>3789405.4</v>
      </c>
      <c r="G2162" s="37">
        <f>F2162/C2161</f>
        <v>7381</v>
      </c>
      <c r="H2162" s="37">
        <v>7381</v>
      </c>
    </row>
    <row r="2163" spans="1:8" ht="15.75" x14ac:dyDescent="0.25">
      <c r="A2163" s="245">
        <v>6</v>
      </c>
      <c r="B2163" s="245"/>
      <c r="C2163" s="249"/>
      <c r="D2163" s="245"/>
      <c r="E2163" s="38" t="s">
        <v>207</v>
      </c>
      <c r="F2163" s="37">
        <f>C2161*H2163</f>
        <v>81117.2</v>
      </c>
      <c r="G2163" s="37">
        <f>F2163/C2161</f>
        <v>158</v>
      </c>
      <c r="H2163" s="37">
        <v>158</v>
      </c>
    </row>
    <row r="2164" spans="1:8" ht="15.75" x14ac:dyDescent="0.25">
      <c r="A2164" s="164" t="s">
        <v>26</v>
      </c>
      <c r="B2164" s="172"/>
      <c r="C2164" s="37">
        <f>C2165+C2168+C2171</f>
        <v>3152.27</v>
      </c>
      <c r="D2164" s="186"/>
      <c r="E2164" s="38"/>
      <c r="F2164" s="37">
        <f>F2165+F2168+F2171</f>
        <v>18676108.52</v>
      </c>
      <c r="G2164" s="37"/>
      <c r="H2164" s="37"/>
    </row>
    <row r="2165" spans="1:8" ht="15.75" customHeight="1" x14ac:dyDescent="0.25">
      <c r="A2165" s="245">
        <v>1</v>
      </c>
      <c r="B2165" s="245" t="s">
        <v>385</v>
      </c>
      <c r="C2165" s="249">
        <v>1538.85</v>
      </c>
      <c r="D2165" s="245" t="s">
        <v>206</v>
      </c>
      <c r="E2165" s="38" t="s">
        <v>216</v>
      </c>
      <c r="F2165" s="37">
        <f>F2166+F2167</f>
        <v>7275682.7999999998</v>
      </c>
      <c r="G2165" s="37">
        <f>G2166+G2167</f>
        <v>4728</v>
      </c>
      <c r="H2165" s="37">
        <f>H2166+H2167</f>
        <v>4728</v>
      </c>
    </row>
    <row r="2166" spans="1:8" ht="15.75" x14ac:dyDescent="0.25">
      <c r="A2166" s="245">
        <v>29</v>
      </c>
      <c r="B2166" s="245"/>
      <c r="C2166" s="249"/>
      <c r="D2166" s="245"/>
      <c r="E2166" s="38" t="s">
        <v>370</v>
      </c>
      <c r="F2166" s="37">
        <f>C2165*H2166</f>
        <v>7123336.6500000004</v>
      </c>
      <c r="G2166" s="37">
        <f>F2166/C2165</f>
        <v>4629</v>
      </c>
      <c r="H2166" s="37">
        <v>4629</v>
      </c>
    </row>
    <row r="2167" spans="1:8" ht="15.75" x14ac:dyDescent="0.25">
      <c r="A2167" s="245">
        <v>30</v>
      </c>
      <c r="B2167" s="245"/>
      <c r="C2167" s="249"/>
      <c r="D2167" s="245"/>
      <c r="E2167" s="38" t="s">
        <v>207</v>
      </c>
      <c r="F2167" s="37">
        <f>C2165*H2167</f>
        <v>152346.15</v>
      </c>
      <c r="G2167" s="37">
        <f>F2167/C2165</f>
        <v>99</v>
      </c>
      <c r="H2167" s="37">
        <v>99</v>
      </c>
    </row>
    <row r="2168" spans="1:8" ht="15.75" x14ac:dyDescent="0.25">
      <c r="A2168" s="245">
        <v>2</v>
      </c>
      <c r="B2168" s="245" t="s">
        <v>388</v>
      </c>
      <c r="C2168" s="249">
        <v>892.04</v>
      </c>
      <c r="D2168" s="245" t="s">
        <v>206</v>
      </c>
      <c r="E2168" s="38" t="s">
        <v>216</v>
      </c>
      <c r="F2168" s="37">
        <f>F2169+F2170</f>
        <v>6303154.6399999997</v>
      </c>
      <c r="G2168" s="37">
        <f>G2169+G2170</f>
        <v>7066</v>
      </c>
      <c r="H2168" s="37">
        <f>H2169+H2170</f>
        <v>7066</v>
      </c>
    </row>
    <row r="2169" spans="1:8" ht="15.75" x14ac:dyDescent="0.25">
      <c r="A2169" s="245">
        <v>29</v>
      </c>
      <c r="B2169" s="245"/>
      <c r="C2169" s="249"/>
      <c r="D2169" s="245"/>
      <c r="E2169" s="38" t="s">
        <v>370</v>
      </c>
      <c r="F2169" s="37">
        <f>C2168*H2169</f>
        <v>6171132.7199999997</v>
      </c>
      <c r="G2169" s="37">
        <f>F2169/C2168</f>
        <v>6918</v>
      </c>
      <c r="H2169" s="37">
        <v>6918</v>
      </c>
    </row>
    <row r="2170" spans="1:8" ht="15.75" x14ac:dyDescent="0.25">
      <c r="A2170" s="245">
        <v>30</v>
      </c>
      <c r="B2170" s="245"/>
      <c r="C2170" s="249"/>
      <c r="D2170" s="245"/>
      <c r="E2170" s="38" t="s">
        <v>207</v>
      </c>
      <c r="F2170" s="37">
        <f>C2168*H2170</f>
        <v>132021.92000000001</v>
      </c>
      <c r="G2170" s="37">
        <f>F2170/C2168</f>
        <v>148</v>
      </c>
      <c r="H2170" s="37">
        <v>148</v>
      </c>
    </row>
    <row r="2171" spans="1:8" ht="15.75" customHeight="1" x14ac:dyDescent="0.25">
      <c r="A2171" s="245">
        <v>3</v>
      </c>
      <c r="B2171" s="245" t="s">
        <v>389</v>
      </c>
      <c r="C2171" s="249">
        <v>721.38</v>
      </c>
      <c r="D2171" s="245" t="s">
        <v>206</v>
      </c>
      <c r="E2171" s="38" t="s">
        <v>216</v>
      </c>
      <c r="F2171" s="37">
        <f>F2172+F2173</f>
        <v>5097271.08</v>
      </c>
      <c r="G2171" s="37">
        <f>G2172+G2173</f>
        <v>7066</v>
      </c>
      <c r="H2171" s="37">
        <f>H2172+H2173</f>
        <v>7066</v>
      </c>
    </row>
    <row r="2172" spans="1:8" ht="15.75" x14ac:dyDescent="0.25">
      <c r="A2172" s="245"/>
      <c r="B2172" s="245"/>
      <c r="C2172" s="249"/>
      <c r="D2172" s="245"/>
      <c r="E2172" s="38" t="s">
        <v>370</v>
      </c>
      <c r="F2172" s="37">
        <f>H2172*$C$2171</f>
        <v>4990506.84</v>
      </c>
      <c r="G2172" s="37">
        <f>F2172/C2171</f>
        <v>6918</v>
      </c>
      <c r="H2172" s="37">
        <v>6918</v>
      </c>
    </row>
    <row r="2173" spans="1:8" ht="15.75" x14ac:dyDescent="0.25">
      <c r="A2173" s="245"/>
      <c r="B2173" s="245"/>
      <c r="C2173" s="249"/>
      <c r="D2173" s="245"/>
      <c r="E2173" s="38" t="s">
        <v>207</v>
      </c>
      <c r="F2173" s="37">
        <f>H2173*$C$2171</f>
        <v>106764.24</v>
      </c>
      <c r="G2173" s="37">
        <f>F2173/C2171</f>
        <v>148</v>
      </c>
      <c r="H2173" s="37">
        <v>148</v>
      </c>
    </row>
    <row r="2174" spans="1:8" ht="15.75" x14ac:dyDescent="0.25">
      <c r="A2174" s="164" t="s">
        <v>28</v>
      </c>
      <c r="B2174" s="45"/>
      <c r="C2174" s="37">
        <f>C2175+C2178</f>
        <v>658.7</v>
      </c>
      <c r="D2174" s="186"/>
      <c r="E2174" s="38"/>
      <c r="F2174" s="37">
        <f>F2175+F2178</f>
        <v>2566451.2999999998</v>
      </c>
      <c r="G2174" s="37"/>
      <c r="H2174" s="37"/>
    </row>
    <row r="2175" spans="1:8" ht="15.75" x14ac:dyDescent="0.25">
      <c r="A2175" s="245">
        <v>1</v>
      </c>
      <c r="B2175" s="245" t="s">
        <v>644</v>
      </c>
      <c r="C2175" s="249">
        <v>329.1</v>
      </c>
      <c r="D2175" s="245" t="s">
        <v>206</v>
      </c>
      <c r="E2175" s="38" t="s">
        <v>216</v>
      </c>
      <c r="F2175" s="37">
        <f>F2176+F2177</f>
        <v>2481084.9</v>
      </c>
      <c r="G2175" s="37">
        <f>G2176+G2177</f>
        <v>7539</v>
      </c>
      <c r="H2175" s="37">
        <f>H2176+H2177</f>
        <v>7539</v>
      </c>
    </row>
    <row r="2176" spans="1:8" ht="15.75" x14ac:dyDescent="0.25">
      <c r="A2176" s="245">
        <v>55</v>
      </c>
      <c r="B2176" s="245"/>
      <c r="C2176" s="249"/>
      <c r="D2176" s="245"/>
      <c r="E2176" s="38" t="s">
        <v>370</v>
      </c>
      <c r="F2176" s="37">
        <f>H2176*C2175</f>
        <v>2429087.1</v>
      </c>
      <c r="G2176" s="37">
        <f>F2176/C2175</f>
        <v>7381</v>
      </c>
      <c r="H2176" s="37">
        <v>7381</v>
      </c>
    </row>
    <row r="2177" spans="1:8" ht="15.75" x14ac:dyDescent="0.25">
      <c r="A2177" s="245">
        <v>56</v>
      </c>
      <c r="B2177" s="245"/>
      <c r="C2177" s="249"/>
      <c r="D2177" s="245"/>
      <c r="E2177" s="38" t="s">
        <v>207</v>
      </c>
      <c r="F2177" s="37">
        <f>H2177*C2175</f>
        <v>51997.8</v>
      </c>
      <c r="G2177" s="37">
        <f>F2177/C2175</f>
        <v>158</v>
      </c>
      <c r="H2177" s="37">
        <v>158</v>
      </c>
    </row>
    <row r="2178" spans="1:8" ht="15.75" customHeight="1" x14ac:dyDescent="0.25">
      <c r="A2178" s="245">
        <v>2</v>
      </c>
      <c r="B2178" s="245" t="s">
        <v>645</v>
      </c>
      <c r="C2178" s="249">
        <v>329.6</v>
      </c>
      <c r="D2178" s="245" t="s">
        <v>206</v>
      </c>
      <c r="E2178" s="38" t="s">
        <v>216</v>
      </c>
      <c r="F2178" s="37">
        <f>F2179+F2180</f>
        <v>85366.399999999994</v>
      </c>
      <c r="G2178" s="37">
        <f>G2179+G2180</f>
        <v>259</v>
      </c>
      <c r="H2178" s="37">
        <f>H2179+H2180</f>
        <v>259</v>
      </c>
    </row>
    <row r="2179" spans="1:8" ht="15.75" x14ac:dyDescent="0.25">
      <c r="A2179" s="245">
        <v>55</v>
      </c>
      <c r="B2179" s="245"/>
      <c r="C2179" s="249"/>
      <c r="D2179" s="245"/>
      <c r="E2179" s="38" t="s">
        <v>175</v>
      </c>
      <c r="F2179" s="37">
        <f>H2179*C2178</f>
        <v>53724.800000000003</v>
      </c>
      <c r="G2179" s="37">
        <f>F2179/C2178</f>
        <v>163</v>
      </c>
      <c r="H2179" s="37">
        <v>163</v>
      </c>
    </row>
    <row r="2180" spans="1:8" ht="31.5" x14ac:dyDescent="0.25">
      <c r="A2180" s="245">
        <v>56</v>
      </c>
      <c r="B2180" s="245"/>
      <c r="C2180" s="249"/>
      <c r="D2180" s="245"/>
      <c r="E2180" s="38" t="s">
        <v>176</v>
      </c>
      <c r="F2180" s="37">
        <f>H2180*C2178</f>
        <v>31641.599999999999</v>
      </c>
      <c r="G2180" s="37">
        <f>F2180/C2178</f>
        <v>96</v>
      </c>
      <c r="H2180" s="37">
        <v>96</v>
      </c>
    </row>
    <row r="2181" spans="1:8" ht="15.75" x14ac:dyDescent="0.25">
      <c r="A2181" s="189" t="s">
        <v>53</v>
      </c>
      <c r="B2181" s="45"/>
      <c r="C2181" s="37">
        <f>C2182</f>
        <v>485.3</v>
      </c>
      <c r="D2181" s="186"/>
      <c r="E2181" s="38"/>
      <c r="F2181" s="37">
        <f>F2182</f>
        <v>3658676.7</v>
      </c>
      <c r="G2181" s="37"/>
      <c r="H2181" s="37"/>
    </row>
    <row r="2182" spans="1:8" ht="15.75" x14ac:dyDescent="0.25">
      <c r="A2182" s="245">
        <v>1</v>
      </c>
      <c r="B2182" s="245" t="s">
        <v>448</v>
      </c>
      <c r="C2182" s="249">
        <v>485.3</v>
      </c>
      <c r="D2182" s="245" t="s">
        <v>206</v>
      </c>
      <c r="E2182" s="38" t="s">
        <v>216</v>
      </c>
      <c r="F2182" s="37">
        <f>F2183+F2184</f>
        <v>3658676.7</v>
      </c>
      <c r="G2182" s="37">
        <f>G2183+G2184</f>
        <v>7539</v>
      </c>
      <c r="H2182" s="37">
        <f>H2183+H2184</f>
        <v>7539</v>
      </c>
    </row>
    <row r="2183" spans="1:8" ht="15.75" x14ac:dyDescent="0.25">
      <c r="A2183" s="245">
        <v>61</v>
      </c>
      <c r="B2183" s="245"/>
      <c r="C2183" s="249"/>
      <c r="D2183" s="245"/>
      <c r="E2183" s="38" t="s">
        <v>370</v>
      </c>
      <c r="F2183" s="37">
        <f>C2182*H2183</f>
        <v>3581999.3</v>
      </c>
      <c r="G2183" s="37">
        <f>F2183/C2182</f>
        <v>7381</v>
      </c>
      <c r="H2183" s="37">
        <v>7381</v>
      </c>
    </row>
    <row r="2184" spans="1:8" ht="15.75" x14ac:dyDescent="0.25">
      <c r="A2184" s="245">
        <v>62</v>
      </c>
      <c r="B2184" s="245"/>
      <c r="C2184" s="249"/>
      <c r="D2184" s="245"/>
      <c r="E2184" s="38" t="s">
        <v>207</v>
      </c>
      <c r="F2184" s="37">
        <f>C2182*H2184</f>
        <v>76677.399999999994</v>
      </c>
      <c r="G2184" s="37">
        <f>F2184/C2182</f>
        <v>158</v>
      </c>
      <c r="H2184" s="37">
        <v>158</v>
      </c>
    </row>
    <row r="2185" spans="1:8" ht="15.75" x14ac:dyDescent="0.25">
      <c r="A2185" s="189" t="s">
        <v>209</v>
      </c>
      <c r="B2185" s="45"/>
      <c r="C2185" s="37">
        <f>C2186+C2193+C2196+C2199+C2202+C2207+C2210+C2213+C2216+C2219+C2222+C2225+C2228+C2233+C2236+C2239+C2242+C2245+C2248+C2251+C2254+C2257+C2260+C2265+C2270+C2273+C2276+C2279+C2282+C2285+C2288+C2291+C2294+C2297+C2300+C2303+C2306+C2309+C2312+C2315+C2318+C2321+C2324+C2327+C2330+C2333+C2336+C2339+C2344+C2349+C2354+C2359+C2364</f>
        <v>77363.490000000005</v>
      </c>
      <c r="D2185" s="186"/>
      <c r="E2185" s="38"/>
      <c r="F2185" s="37">
        <f>F2186+F2193+F2196+F2199+F2202+F2207+F2210+F2213+F2216+F2219+F2222+F2225+F2228+F2233+F2236+F2239+F2242+F2245+F2248+F2251+F2254+F2257+F2260+F2265+F2270+F2273+F2276+F2279+F2282+F2285+F2288+F2291+F2294+F2297+F2300+F2303+F2306+F2309+F2312+F2315+F2318+F2321+F2324+F2327+F2330+F2333+F2336+F2339+F2344+F2349+F2354+F2359+F2364</f>
        <v>151745205.28</v>
      </c>
      <c r="G2185" s="37"/>
      <c r="H2185" s="37"/>
    </row>
    <row r="2186" spans="1:8" ht="15.75" customHeight="1" x14ac:dyDescent="0.25">
      <c r="A2186" s="245">
        <v>1</v>
      </c>
      <c r="B2186" s="245" t="s">
        <v>563</v>
      </c>
      <c r="C2186" s="249">
        <v>3619.5</v>
      </c>
      <c r="D2186" s="168"/>
      <c r="E2186" s="38" t="s">
        <v>216</v>
      </c>
      <c r="F2186" s="37">
        <f>SUM(F2187:F2192)</f>
        <v>8422576.5</v>
      </c>
      <c r="G2186" s="37">
        <f>SUM(G2187:G2192)</f>
        <v>2327</v>
      </c>
      <c r="H2186" s="37">
        <f>SUM(H2187:H2192)</f>
        <v>2327</v>
      </c>
    </row>
    <row r="2187" spans="1:8" ht="15.75" customHeight="1" x14ac:dyDescent="0.25">
      <c r="A2187" s="245"/>
      <c r="B2187" s="245"/>
      <c r="C2187" s="249"/>
      <c r="D2187" s="245" t="s">
        <v>210</v>
      </c>
      <c r="E2187" s="38" t="s">
        <v>370</v>
      </c>
      <c r="F2187" s="37">
        <f>C2186*H2187</f>
        <v>1636014</v>
      </c>
      <c r="G2187" s="37">
        <f>F2187/C2186</f>
        <v>452</v>
      </c>
      <c r="H2187" s="37">
        <v>452</v>
      </c>
    </row>
    <row r="2188" spans="1:8" ht="15.75" x14ac:dyDescent="0.25">
      <c r="A2188" s="245"/>
      <c r="B2188" s="245"/>
      <c r="C2188" s="249"/>
      <c r="D2188" s="245"/>
      <c r="E2188" s="38" t="s">
        <v>207</v>
      </c>
      <c r="F2188" s="37">
        <f>C2186*H2188</f>
        <v>36195</v>
      </c>
      <c r="G2188" s="37">
        <f>F2188/C2186</f>
        <v>10</v>
      </c>
      <c r="H2188" s="37">
        <v>10</v>
      </c>
    </row>
    <row r="2189" spans="1:8" ht="15.75" customHeight="1" x14ac:dyDescent="0.25">
      <c r="A2189" s="245">
        <f>A2186+1</f>
        <v>2</v>
      </c>
      <c r="B2189" s="245"/>
      <c r="C2189" s="249"/>
      <c r="D2189" s="245" t="s">
        <v>211</v>
      </c>
      <c r="E2189" s="38" t="s">
        <v>370</v>
      </c>
      <c r="F2189" s="37">
        <f>C2186*H2189</f>
        <v>1527429</v>
      </c>
      <c r="G2189" s="37">
        <f>F2189/C2186</f>
        <v>422</v>
      </c>
      <c r="H2189" s="37">
        <v>422</v>
      </c>
    </row>
    <row r="2190" spans="1:8" ht="15.75" x14ac:dyDescent="0.25">
      <c r="A2190" s="245"/>
      <c r="B2190" s="245"/>
      <c r="C2190" s="249"/>
      <c r="D2190" s="245"/>
      <c r="E2190" s="38" t="s">
        <v>207</v>
      </c>
      <c r="F2190" s="37">
        <f>C2186*H2190</f>
        <v>32575.5</v>
      </c>
      <c r="G2190" s="37">
        <f>F2190/C2186</f>
        <v>9</v>
      </c>
      <c r="H2190" s="37">
        <v>9</v>
      </c>
    </row>
    <row r="2191" spans="1:8" ht="15.75" customHeight="1" x14ac:dyDescent="0.25">
      <c r="A2191" s="245"/>
      <c r="B2191" s="245"/>
      <c r="C2191" s="249"/>
      <c r="D2191" s="245" t="s">
        <v>212</v>
      </c>
      <c r="E2191" s="38" t="s">
        <v>370</v>
      </c>
      <c r="F2191" s="37">
        <f>C2186*H2191</f>
        <v>5081778</v>
      </c>
      <c r="G2191" s="37">
        <f>F2191/C2186</f>
        <v>1404</v>
      </c>
      <c r="H2191" s="37">
        <v>1404</v>
      </c>
    </row>
    <row r="2192" spans="1:8" ht="15.75" x14ac:dyDescent="0.25">
      <c r="A2192" s="245">
        <f>A2189+1</f>
        <v>3</v>
      </c>
      <c r="B2192" s="245"/>
      <c r="C2192" s="249"/>
      <c r="D2192" s="245"/>
      <c r="E2192" s="38" t="s">
        <v>207</v>
      </c>
      <c r="F2192" s="37">
        <f>C2186*H2192</f>
        <v>108585</v>
      </c>
      <c r="G2192" s="37">
        <f>F2192/C2186</f>
        <v>30</v>
      </c>
      <c r="H2192" s="37">
        <v>30</v>
      </c>
    </row>
    <row r="2193" spans="1:8" ht="15.75" x14ac:dyDescent="0.25">
      <c r="A2193" s="245">
        <f>A2186+1</f>
        <v>2</v>
      </c>
      <c r="B2193" s="245" t="s">
        <v>565</v>
      </c>
      <c r="C2193" s="249">
        <v>2038.3</v>
      </c>
      <c r="D2193" s="245" t="s">
        <v>206</v>
      </c>
      <c r="E2193" s="38" t="s">
        <v>216</v>
      </c>
      <c r="F2193" s="37">
        <f>F2194+F2195</f>
        <v>9637082.4000000004</v>
      </c>
      <c r="G2193" s="37">
        <f>G2194+G2195</f>
        <v>4728</v>
      </c>
      <c r="H2193" s="37">
        <f>H2194+H2195</f>
        <v>4728</v>
      </c>
    </row>
    <row r="2194" spans="1:8" ht="15.75" x14ac:dyDescent="0.25">
      <c r="A2194" s="245">
        <v>65</v>
      </c>
      <c r="B2194" s="245"/>
      <c r="C2194" s="249"/>
      <c r="D2194" s="245"/>
      <c r="E2194" s="38" t="s">
        <v>370</v>
      </c>
      <c r="F2194" s="37">
        <f>C2193*H2194</f>
        <v>9435290.6999999993</v>
      </c>
      <c r="G2194" s="37">
        <f>F2194/C2193</f>
        <v>4629</v>
      </c>
      <c r="H2194" s="37">
        <v>4629</v>
      </c>
    </row>
    <row r="2195" spans="1:8" ht="15.75" x14ac:dyDescent="0.25">
      <c r="A2195" s="245">
        <v>66</v>
      </c>
      <c r="B2195" s="245"/>
      <c r="C2195" s="249"/>
      <c r="D2195" s="245"/>
      <c r="E2195" s="38" t="s">
        <v>207</v>
      </c>
      <c r="F2195" s="37">
        <f>C2193*H2195</f>
        <v>201791.7</v>
      </c>
      <c r="G2195" s="37">
        <f>F2195/C2193</f>
        <v>99</v>
      </c>
      <c r="H2195" s="37">
        <v>99</v>
      </c>
    </row>
    <row r="2196" spans="1:8" ht="15.75" x14ac:dyDescent="0.25">
      <c r="A2196" s="245">
        <f>A2193+1</f>
        <v>3</v>
      </c>
      <c r="B2196" s="245" t="s">
        <v>566</v>
      </c>
      <c r="C2196" s="249">
        <v>911.5</v>
      </c>
      <c r="D2196" s="245" t="s">
        <v>206</v>
      </c>
      <c r="E2196" s="38" t="s">
        <v>216</v>
      </c>
      <c r="F2196" s="37">
        <f>F2197+F2198</f>
        <v>6440659</v>
      </c>
      <c r="G2196" s="37">
        <f>G2197+G2198</f>
        <v>7066</v>
      </c>
      <c r="H2196" s="37">
        <f>H2197+H2198</f>
        <v>7066</v>
      </c>
    </row>
    <row r="2197" spans="1:8" ht="15.75" x14ac:dyDescent="0.25">
      <c r="A2197" s="245">
        <v>65</v>
      </c>
      <c r="B2197" s="245"/>
      <c r="C2197" s="249"/>
      <c r="D2197" s="245"/>
      <c r="E2197" s="38" t="s">
        <v>370</v>
      </c>
      <c r="F2197" s="37">
        <f>C2196*H2197</f>
        <v>6305757</v>
      </c>
      <c r="G2197" s="37">
        <f>F2197/C2196</f>
        <v>6918</v>
      </c>
      <c r="H2197" s="37">
        <v>6918</v>
      </c>
    </row>
    <row r="2198" spans="1:8" ht="15.75" x14ac:dyDescent="0.25">
      <c r="A2198" s="245">
        <v>66</v>
      </c>
      <c r="B2198" s="245"/>
      <c r="C2198" s="249"/>
      <c r="D2198" s="245"/>
      <c r="E2198" s="38" t="s">
        <v>207</v>
      </c>
      <c r="F2198" s="37">
        <f>C2196*H2198</f>
        <v>134902</v>
      </c>
      <c r="G2198" s="37">
        <f>F2198/C2196</f>
        <v>148</v>
      </c>
      <c r="H2198" s="37">
        <v>148</v>
      </c>
    </row>
    <row r="2199" spans="1:8" ht="15.75" x14ac:dyDescent="0.25">
      <c r="A2199" s="245">
        <f>A2196+1</f>
        <v>4</v>
      </c>
      <c r="B2199" s="245" t="s">
        <v>602</v>
      </c>
      <c r="C2199" s="249">
        <v>2357.8000000000002</v>
      </c>
      <c r="D2199" s="245" t="s">
        <v>206</v>
      </c>
      <c r="E2199" s="38" t="s">
        <v>216</v>
      </c>
      <c r="F2199" s="37">
        <f>F2200+F2201</f>
        <v>497495.8</v>
      </c>
      <c r="G2199" s="37">
        <f>G2200+G2201</f>
        <v>211</v>
      </c>
      <c r="H2199" s="37">
        <f>H2200+H2201</f>
        <v>211</v>
      </c>
    </row>
    <row r="2200" spans="1:8" ht="15.75" x14ac:dyDescent="0.25">
      <c r="A2200" s="245">
        <v>65</v>
      </c>
      <c r="B2200" s="245"/>
      <c r="C2200" s="249"/>
      <c r="D2200" s="245"/>
      <c r="E2200" s="38" t="s">
        <v>175</v>
      </c>
      <c r="F2200" s="37">
        <f>C2199*H2200</f>
        <v>356027.8</v>
      </c>
      <c r="G2200" s="37">
        <f>F2200/C2199</f>
        <v>151</v>
      </c>
      <c r="H2200" s="37">
        <v>151</v>
      </c>
    </row>
    <row r="2201" spans="1:8" ht="31.5" x14ac:dyDescent="0.25">
      <c r="A2201" s="245">
        <v>66</v>
      </c>
      <c r="B2201" s="245"/>
      <c r="C2201" s="249"/>
      <c r="D2201" s="245"/>
      <c r="E2201" s="38" t="s">
        <v>176</v>
      </c>
      <c r="F2201" s="37">
        <f>C2199*H2201</f>
        <v>141468</v>
      </c>
      <c r="G2201" s="37">
        <f>F2201/C2199</f>
        <v>60</v>
      </c>
      <c r="H2201" s="37">
        <v>60</v>
      </c>
    </row>
    <row r="2202" spans="1:8" ht="15.75" customHeight="1" x14ac:dyDescent="0.25">
      <c r="A2202" s="245">
        <f>A2199+1</f>
        <v>5</v>
      </c>
      <c r="B2202" s="245" t="s">
        <v>567</v>
      </c>
      <c r="C2202" s="249">
        <v>2376.8000000000002</v>
      </c>
      <c r="D2202" s="168"/>
      <c r="E2202" s="38" t="s">
        <v>216</v>
      </c>
      <c r="F2202" s="37">
        <f>SUM(F2203:F2206)</f>
        <v>1939468.8</v>
      </c>
      <c r="G2202" s="37">
        <f>SUM(G2203:G2206)</f>
        <v>816</v>
      </c>
      <c r="H2202" s="37">
        <f>SUM(H2203:H2206)</f>
        <v>816</v>
      </c>
    </row>
    <row r="2203" spans="1:8" ht="15.75" customHeight="1" x14ac:dyDescent="0.25">
      <c r="A2203" s="245"/>
      <c r="B2203" s="245"/>
      <c r="C2203" s="249"/>
      <c r="D2203" s="245" t="s">
        <v>210</v>
      </c>
      <c r="E2203" s="38" t="s">
        <v>370</v>
      </c>
      <c r="F2203" s="37">
        <f>C2202*H2203</f>
        <v>1100458.3999999999</v>
      </c>
      <c r="G2203" s="37">
        <f>F2203/C2202</f>
        <v>463</v>
      </c>
      <c r="H2203" s="37">
        <v>463</v>
      </c>
    </row>
    <row r="2204" spans="1:8" ht="15.75" x14ac:dyDescent="0.25">
      <c r="A2204" s="245"/>
      <c r="B2204" s="245"/>
      <c r="C2204" s="249"/>
      <c r="D2204" s="245"/>
      <c r="E2204" s="38" t="s">
        <v>207</v>
      </c>
      <c r="F2204" s="37">
        <f>C2202*H2204</f>
        <v>23768</v>
      </c>
      <c r="G2204" s="37">
        <f>F2204/C2202</f>
        <v>10</v>
      </c>
      <c r="H2204" s="37">
        <v>10</v>
      </c>
    </row>
    <row r="2205" spans="1:8" ht="15.75" customHeight="1" x14ac:dyDescent="0.25">
      <c r="A2205" s="245">
        <f>A2202+1</f>
        <v>6</v>
      </c>
      <c r="B2205" s="245"/>
      <c r="C2205" s="249"/>
      <c r="D2205" s="245" t="s">
        <v>211</v>
      </c>
      <c r="E2205" s="38" t="s">
        <v>370</v>
      </c>
      <c r="F2205" s="37">
        <f>C2202*H2205</f>
        <v>798604.80000000005</v>
      </c>
      <c r="G2205" s="37">
        <f>F2205/C2202</f>
        <v>336</v>
      </c>
      <c r="H2205" s="37">
        <v>336</v>
      </c>
    </row>
    <row r="2206" spans="1:8" ht="15.75" x14ac:dyDescent="0.25">
      <c r="A2206" s="245"/>
      <c r="B2206" s="245"/>
      <c r="C2206" s="249"/>
      <c r="D2206" s="245"/>
      <c r="E2206" s="38" t="s">
        <v>207</v>
      </c>
      <c r="F2206" s="37">
        <f>C2202*H2206</f>
        <v>16637.599999999999</v>
      </c>
      <c r="G2206" s="37">
        <f>F2206/C2202</f>
        <v>7</v>
      </c>
      <c r="H2206" s="37">
        <v>7</v>
      </c>
    </row>
    <row r="2207" spans="1:8" ht="15.75" x14ac:dyDescent="0.25">
      <c r="A2207" s="245">
        <f>A2202+1</f>
        <v>6</v>
      </c>
      <c r="B2207" s="245" t="s">
        <v>603</v>
      </c>
      <c r="C2207" s="249">
        <v>2034.2</v>
      </c>
      <c r="D2207" s="245" t="s">
        <v>206</v>
      </c>
      <c r="E2207" s="38" t="s">
        <v>216</v>
      </c>
      <c r="F2207" s="37">
        <f>F2208+F2209</f>
        <v>429216.2</v>
      </c>
      <c r="G2207" s="37">
        <f>G2208+G2209</f>
        <v>211</v>
      </c>
      <c r="H2207" s="37">
        <f>H2208+H2209</f>
        <v>211</v>
      </c>
    </row>
    <row r="2208" spans="1:8" ht="15.75" x14ac:dyDescent="0.25">
      <c r="A2208" s="245">
        <v>65</v>
      </c>
      <c r="B2208" s="245"/>
      <c r="C2208" s="249"/>
      <c r="D2208" s="245"/>
      <c r="E2208" s="38" t="s">
        <v>175</v>
      </c>
      <c r="F2208" s="37">
        <f>C2207*H2208</f>
        <v>307164.2</v>
      </c>
      <c r="G2208" s="37">
        <f>F2208/C2207</f>
        <v>151</v>
      </c>
      <c r="H2208" s="37">
        <v>151</v>
      </c>
    </row>
    <row r="2209" spans="1:8" ht="31.5" x14ac:dyDescent="0.25">
      <c r="A2209" s="245">
        <v>66</v>
      </c>
      <c r="B2209" s="245"/>
      <c r="C2209" s="249"/>
      <c r="D2209" s="245"/>
      <c r="E2209" s="38" t="s">
        <v>176</v>
      </c>
      <c r="F2209" s="37">
        <f>C2207*H2209</f>
        <v>122052</v>
      </c>
      <c r="G2209" s="37">
        <f>F2209/C2207</f>
        <v>60</v>
      </c>
      <c r="H2209" s="37">
        <v>60</v>
      </c>
    </row>
    <row r="2210" spans="1:8" ht="15.75" x14ac:dyDescent="0.25">
      <c r="A2210" s="245">
        <f>A2207+1</f>
        <v>7</v>
      </c>
      <c r="B2210" s="245" t="s">
        <v>604</v>
      </c>
      <c r="C2210" s="249">
        <v>2046.3</v>
      </c>
      <c r="D2210" s="245" t="s">
        <v>206</v>
      </c>
      <c r="E2210" s="38" t="s">
        <v>216</v>
      </c>
      <c r="F2210" s="37">
        <f>F2211+F2212</f>
        <v>431769.3</v>
      </c>
      <c r="G2210" s="37">
        <f>G2211+G2212</f>
        <v>211</v>
      </c>
      <c r="H2210" s="37">
        <f>H2211+H2212</f>
        <v>211</v>
      </c>
    </row>
    <row r="2211" spans="1:8" ht="15.75" x14ac:dyDescent="0.25">
      <c r="A2211" s="245">
        <v>65</v>
      </c>
      <c r="B2211" s="245"/>
      <c r="C2211" s="249"/>
      <c r="D2211" s="245"/>
      <c r="E2211" s="38" t="s">
        <v>175</v>
      </c>
      <c r="F2211" s="37">
        <f>C2210*H2211</f>
        <v>308991.3</v>
      </c>
      <c r="G2211" s="37">
        <f>F2211/C2210</f>
        <v>151</v>
      </c>
      <c r="H2211" s="37">
        <v>151</v>
      </c>
    </row>
    <row r="2212" spans="1:8" ht="31.5" x14ac:dyDescent="0.25">
      <c r="A2212" s="245">
        <v>66</v>
      </c>
      <c r="B2212" s="245"/>
      <c r="C2212" s="249"/>
      <c r="D2212" s="245"/>
      <c r="E2212" s="38" t="s">
        <v>176</v>
      </c>
      <c r="F2212" s="37">
        <f>C2210*H2212</f>
        <v>122778</v>
      </c>
      <c r="G2212" s="37">
        <f>F2212/C2210</f>
        <v>60</v>
      </c>
      <c r="H2212" s="37">
        <v>60</v>
      </c>
    </row>
    <row r="2213" spans="1:8" ht="15.75" x14ac:dyDescent="0.25">
      <c r="A2213" s="245">
        <f>A2210+1</f>
        <v>8</v>
      </c>
      <c r="B2213" s="245" t="s">
        <v>605</v>
      </c>
      <c r="C2213" s="249">
        <v>2929.4</v>
      </c>
      <c r="D2213" s="245" t="s">
        <v>206</v>
      </c>
      <c r="E2213" s="38" t="s">
        <v>216</v>
      </c>
      <c r="F2213" s="37">
        <f>F2214+F2215</f>
        <v>618103.4</v>
      </c>
      <c r="G2213" s="37">
        <f>G2214+G2215</f>
        <v>211</v>
      </c>
      <c r="H2213" s="37">
        <f>H2214+H2215</f>
        <v>211</v>
      </c>
    </row>
    <row r="2214" spans="1:8" ht="15.75" x14ac:dyDescent="0.25">
      <c r="A2214" s="245">
        <v>65</v>
      </c>
      <c r="B2214" s="245"/>
      <c r="C2214" s="249"/>
      <c r="D2214" s="245"/>
      <c r="E2214" s="38" t="s">
        <v>175</v>
      </c>
      <c r="F2214" s="37">
        <f>C2213*H2214</f>
        <v>442339.4</v>
      </c>
      <c r="G2214" s="37">
        <f>F2214/C2213</f>
        <v>151</v>
      </c>
      <c r="H2214" s="37">
        <v>151</v>
      </c>
    </row>
    <row r="2215" spans="1:8" ht="31.5" x14ac:dyDescent="0.25">
      <c r="A2215" s="245">
        <v>66</v>
      </c>
      <c r="B2215" s="245"/>
      <c r="C2215" s="249"/>
      <c r="D2215" s="245"/>
      <c r="E2215" s="38" t="s">
        <v>176</v>
      </c>
      <c r="F2215" s="37">
        <f>C2213*H2215</f>
        <v>175764</v>
      </c>
      <c r="G2215" s="37">
        <f>F2215/C2213</f>
        <v>60</v>
      </c>
      <c r="H2215" s="37">
        <v>60</v>
      </c>
    </row>
    <row r="2216" spans="1:8" ht="15.75" customHeight="1" x14ac:dyDescent="0.25">
      <c r="A2216" s="245">
        <f>A2213+1</f>
        <v>9</v>
      </c>
      <c r="B2216" s="245" t="s">
        <v>568</v>
      </c>
      <c r="C2216" s="249">
        <v>2947.8</v>
      </c>
      <c r="D2216" s="245" t="s">
        <v>212</v>
      </c>
      <c r="E2216" s="38" t="s">
        <v>216</v>
      </c>
      <c r="F2216" s="37">
        <f>F2217+F2218</f>
        <v>4227145.2</v>
      </c>
      <c r="G2216" s="37">
        <f>G2217+G2218</f>
        <v>1434</v>
      </c>
      <c r="H2216" s="37">
        <f>H2217+H2218</f>
        <v>1434</v>
      </c>
    </row>
    <row r="2217" spans="1:8" ht="15.75" x14ac:dyDescent="0.25">
      <c r="A2217" s="245">
        <v>75</v>
      </c>
      <c r="B2217" s="245"/>
      <c r="C2217" s="249"/>
      <c r="D2217" s="245"/>
      <c r="E2217" s="38" t="s">
        <v>370</v>
      </c>
      <c r="F2217" s="37">
        <f>C2216*H2217</f>
        <v>4138711.2</v>
      </c>
      <c r="G2217" s="37">
        <f>F2217/C2216</f>
        <v>1404</v>
      </c>
      <c r="H2217" s="37">
        <v>1404</v>
      </c>
    </row>
    <row r="2218" spans="1:8" ht="15.75" x14ac:dyDescent="0.25">
      <c r="A2218" s="245">
        <v>76</v>
      </c>
      <c r="B2218" s="245"/>
      <c r="C2218" s="249"/>
      <c r="D2218" s="245"/>
      <c r="E2218" s="38" t="s">
        <v>207</v>
      </c>
      <c r="F2218" s="37">
        <f>C2216*H2218</f>
        <v>88434</v>
      </c>
      <c r="G2218" s="37">
        <f>F2218/C2216</f>
        <v>30</v>
      </c>
      <c r="H2218" s="37">
        <v>30</v>
      </c>
    </row>
    <row r="2219" spans="1:8" ht="15.75" x14ac:dyDescent="0.25">
      <c r="A2219" s="245">
        <f>A2216+1</f>
        <v>10</v>
      </c>
      <c r="B2219" s="245" t="s">
        <v>569</v>
      </c>
      <c r="C2219" s="249">
        <v>659.4</v>
      </c>
      <c r="D2219" s="245" t="s">
        <v>206</v>
      </c>
      <c r="E2219" s="38" t="s">
        <v>216</v>
      </c>
      <c r="F2219" s="37">
        <f>F2220+F2221</f>
        <v>4659320.4000000004</v>
      </c>
      <c r="G2219" s="37">
        <f>G2220+G2221</f>
        <v>7066</v>
      </c>
      <c r="H2219" s="37">
        <f>H2220+H2221</f>
        <v>7066</v>
      </c>
    </row>
    <row r="2220" spans="1:8" ht="15.75" x14ac:dyDescent="0.25">
      <c r="A2220" s="245">
        <v>65</v>
      </c>
      <c r="B2220" s="245"/>
      <c r="C2220" s="249"/>
      <c r="D2220" s="245"/>
      <c r="E2220" s="38" t="s">
        <v>370</v>
      </c>
      <c r="F2220" s="37">
        <f>C2219*H2220</f>
        <v>4561729.2</v>
      </c>
      <c r="G2220" s="37">
        <f>F2220/C2219</f>
        <v>6918</v>
      </c>
      <c r="H2220" s="37">
        <v>6918</v>
      </c>
    </row>
    <row r="2221" spans="1:8" ht="15.75" x14ac:dyDescent="0.25">
      <c r="A2221" s="245">
        <v>66</v>
      </c>
      <c r="B2221" s="245"/>
      <c r="C2221" s="249"/>
      <c r="D2221" s="245"/>
      <c r="E2221" s="38" t="s">
        <v>207</v>
      </c>
      <c r="F2221" s="37">
        <f>C2219*H2221</f>
        <v>97591.2</v>
      </c>
      <c r="G2221" s="37">
        <f>F2221/C2219</f>
        <v>148</v>
      </c>
      <c r="H2221" s="37">
        <v>148</v>
      </c>
    </row>
    <row r="2222" spans="1:8" ht="15.75" x14ac:dyDescent="0.25">
      <c r="A2222" s="245">
        <f>A2219+1</f>
        <v>11</v>
      </c>
      <c r="B2222" s="245" t="s">
        <v>570</v>
      </c>
      <c r="C2222" s="249">
        <v>527.29999999999995</v>
      </c>
      <c r="D2222" s="245" t="s">
        <v>206</v>
      </c>
      <c r="E2222" s="38" t="s">
        <v>216</v>
      </c>
      <c r="F2222" s="37">
        <f>F2223+F2224</f>
        <v>3725901.8</v>
      </c>
      <c r="G2222" s="37">
        <f>G2223+G2224</f>
        <v>7066</v>
      </c>
      <c r="H2222" s="37">
        <f>H2223+H2224</f>
        <v>7066</v>
      </c>
    </row>
    <row r="2223" spans="1:8" ht="15.75" x14ac:dyDescent="0.25">
      <c r="A2223" s="245">
        <v>65</v>
      </c>
      <c r="B2223" s="245"/>
      <c r="C2223" s="249"/>
      <c r="D2223" s="245"/>
      <c r="E2223" s="38" t="s">
        <v>370</v>
      </c>
      <c r="F2223" s="37">
        <f>C2222*H2223</f>
        <v>3647861.4</v>
      </c>
      <c r="G2223" s="37">
        <f>F2223/C2222</f>
        <v>6918</v>
      </c>
      <c r="H2223" s="37">
        <v>6918</v>
      </c>
    </row>
    <row r="2224" spans="1:8" ht="15.75" x14ac:dyDescent="0.25">
      <c r="A2224" s="245">
        <v>66</v>
      </c>
      <c r="B2224" s="245"/>
      <c r="C2224" s="249"/>
      <c r="D2224" s="245"/>
      <c r="E2224" s="38" t="s">
        <v>207</v>
      </c>
      <c r="F2224" s="37">
        <f>C2222*H2224</f>
        <v>78040.399999999994</v>
      </c>
      <c r="G2224" s="37">
        <f>F2224/C2222</f>
        <v>148</v>
      </c>
      <c r="H2224" s="37">
        <v>148</v>
      </c>
    </row>
    <row r="2225" spans="1:8" ht="15.75" x14ac:dyDescent="0.25">
      <c r="A2225" s="245">
        <f>A2222+1</f>
        <v>12</v>
      </c>
      <c r="B2225" s="245" t="s">
        <v>571</v>
      </c>
      <c r="C2225" s="249">
        <v>501.3</v>
      </c>
      <c r="D2225" s="245" t="s">
        <v>206</v>
      </c>
      <c r="E2225" s="38" t="s">
        <v>216</v>
      </c>
      <c r="F2225" s="37">
        <f>F2226+F2227</f>
        <v>3542185.8</v>
      </c>
      <c r="G2225" s="37">
        <f>G2226+G2227</f>
        <v>7066</v>
      </c>
      <c r="H2225" s="37">
        <f>H2226+H2227</f>
        <v>7066</v>
      </c>
    </row>
    <row r="2226" spans="1:8" ht="15.75" x14ac:dyDescent="0.25">
      <c r="A2226" s="245">
        <v>65</v>
      </c>
      <c r="B2226" s="245"/>
      <c r="C2226" s="249"/>
      <c r="D2226" s="245"/>
      <c r="E2226" s="38" t="s">
        <v>370</v>
      </c>
      <c r="F2226" s="37">
        <f>C2225*H2226</f>
        <v>3467993.4</v>
      </c>
      <c r="G2226" s="37">
        <f>F2226/C2225</f>
        <v>6918</v>
      </c>
      <c r="H2226" s="37">
        <v>6918</v>
      </c>
    </row>
    <row r="2227" spans="1:8" ht="15.75" x14ac:dyDescent="0.25">
      <c r="A2227" s="245">
        <v>66</v>
      </c>
      <c r="B2227" s="245"/>
      <c r="C2227" s="249"/>
      <c r="D2227" s="245"/>
      <c r="E2227" s="38" t="s">
        <v>207</v>
      </c>
      <c r="F2227" s="37">
        <f>C2225*H2227</f>
        <v>74192.399999999994</v>
      </c>
      <c r="G2227" s="37">
        <f>F2227/C2225</f>
        <v>148</v>
      </c>
      <c r="H2227" s="37">
        <v>148</v>
      </c>
    </row>
    <row r="2228" spans="1:8" ht="15.75" customHeight="1" x14ac:dyDescent="0.25">
      <c r="A2228" s="245">
        <f>A2225+1</f>
        <v>13</v>
      </c>
      <c r="B2228" s="245" t="s">
        <v>572</v>
      </c>
      <c r="C2228" s="249">
        <v>615.65</v>
      </c>
      <c r="D2228" s="168"/>
      <c r="E2228" s="38" t="s">
        <v>216</v>
      </c>
      <c r="F2228" s="37">
        <f>SUM(F2229:F2232)</f>
        <v>549775.44999999995</v>
      </c>
      <c r="G2228" s="37">
        <f>SUM(G2229:G2232)</f>
        <v>893</v>
      </c>
      <c r="H2228" s="37">
        <f>SUM(H2229:H2232)</f>
        <v>893</v>
      </c>
    </row>
    <row r="2229" spans="1:8" ht="15.75" customHeight="1" x14ac:dyDescent="0.25">
      <c r="A2229" s="245"/>
      <c r="B2229" s="245"/>
      <c r="C2229" s="249"/>
      <c r="D2229" s="245" t="s">
        <v>210</v>
      </c>
      <c r="E2229" s="38" t="s">
        <v>370</v>
      </c>
      <c r="F2229" s="37">
        <f>C2228*H2229</f>
        <v>278273.8</v>
      </c>
      <c r="G2229" s="37">
        <f>F2229/C2228</f>
        <v>452</v>
      </c>
      <c r="H2229" s="37">
        <v>452</v>
      </c>
    </row>
    <row r="2230" spans="1:8" ht="15.75" x14ac:dyDescent="0.25">
      <c r="A2230" s="245"/>
      <c r="B2230" s="245"/>
      <c r="C2230" s="249"/>
      <c r="D2230" s="245"/>
      <c r="E2230" s="38" t="s">
        <v>207</v>
      </c>
      <c r="F2230" s="37">
        <f>C2228*H2230</f>
        <v>6156.5</v>
      </c>
      <c r="G2230" s="37">
        <f>F2230/C2228</f>
        <v>10</v>
      </c>
      <c r="H2230" s="37">
        <v>10</v>
      </c>
    </row>
    <row r="2231" spans="1:8" ht="15.75" customHeight="1" x14ac:dyDescent="0.25">
      <c r="A2231" s="245">
        <f>A2228+1</f>
        <v>14</v>
      </c>
      <c r="B2231" s="245"/>
      <c r="C2231" s="249"/>
      <c r="D2231" s="245" t="s">
        <v>211</v>
      </c>
      <c r="E2231" s="38" t="s">
        <v>370</v>
      </c>
      <c r="F2231" s="37">
        <f>C2228*H2231</f>
        <v>259804.3</v>
      </c>
      <c r="G2231" s="37">
        <f>F2231/C2228</f>
        <v>422</v>
      </c>
      <c r="H2231" s="37">
        <v>422</v>
      </c>
    </row>
    <row r="2232" spans="1:8" ht="15.75" x14ac:dyDescent="0.25">
      <c r="A2232" s="245"/>
      <c r="B2232" s="245"/>
      <c r="C2232" s="249"/>
      <c r="D2232" s="245"/>
      <c r="E2232" s="38" t="s">
        <v>207</v>
      </c>
      <c r="F2232" s="37">
        <f>C2228*H2232</f>
        <v>5540.85</v>
      </c>
      <c r="G2232" s="37">
        <f>F2232/C2228</f>
        <v>9</v>
      </c>
      <c r="H2232" s="37">
        <v>9</v>
      </c>
    </row>
    <row r="2233" spans="1:8" ht="15.75" customHeight="1" x14ac:dyDescent="0.25">
      <c r="A2233" s="245">
        <f>A2228+1</f>
        <v>14</v>
      </c>
      <c r="B2233" s="245" t="s">
        <v>573</v>
      </c>
      <c r="C2233" s="249">
        <v>534.9</v>
      </c>
      <c r="D2233" s="245" t="s">
        <v>206</v>
      </c>
      <c r="E2233" s="38" t="s">
        <v>216</v>
      </c>
      <c r="F2233" s="37">
        <f>F2234+F2235</f>
        <v>3779603.4</v>
      </c>
      <c r="G2233" s="37">
        <f>G2234+G2235</f>
        <v>7066</v>
      </c>
      <c r="H2233" s="37">
        <f>H2234+H2235</f>
        <v>7066</v>
      </c>
    </row>
    <row r="2234" spans="1:8" ht="15.75" x14ac:dyDescent="0.25">
      <c r="A2234" s="245">
        <v>65</v>
      </c>
      <c r="B2234" s="245"/>
      <c r="C2234" s="249"/>
      <c r="D2234" s="245"/>
      <c r="E2234" s="38" t="s">
        <v>370</v>
      </c>
      <c r="F2234" s="37">
        <f>C2233*H2234</f>
        <v>3700438.2</v>
      </c>
      <c r="G2234" s="37">
        <f>F2234/C2233</f>
        <v>6918</v>
      </c>
      <c r="H2234" s="37">
        <v>6918</v>
      </c>
    </row>
    <row r="2235" spans="1:8" ht="15.75" x14ac:dyDescent="0.25">
      <c r="A2235" s="245">
        <v>66</v>
      </c>
      <c r="B2235" s="245"/>
      <c r="C2235" s="249"/>
      <c r="D2235" s="245"/>
      <c r="E2235" s="38" t="s">
        <v>207</v>
      </c>
      <c r="F2235" s="37">
        <f>C2233*H2235</f>
        <v>79165.2</v>
      </c>
      <c r="G2235" s="37">
        <f>F2235/C2233</f>
        <v>148</v>
      </c>
      <c r="H2235" s="37">
        <v>148</v>
      </c>
    </row>
    <row r="2236" spans="1:8" ht="15.75" customHeight="1" x14ac:dyDescent="0.25">
      <c r="A2236" s="245">
        <f>A2231+1</f>
        <v>15</v>
      </c>
      <c r="B2236" s="245" t="s">
        <v>574</v>
      </c>
      <c r="C2236" s="249">
        <v>599.02</v>
      </c>
      <c r="D2236" s="245" t="s">
        <v>206</v>
      </c>
      <c r="E2236" s="38" t="s">
        <v>216</v>
      </c>
      <c r="F2236" s="37">
        <f>F2237+F2238</f>
        <v>4232675.32</v>
      </c>
      <c r="G2236" s="37">
        <f>G2237+G2238</f>
        <v>7066</v>
      </c>
      <c r="H2236" s="37">
        <f>H2237+H2238</f>
        <v>7066</v>
      </c>
    </row>
    <row r="2237" spans="1:8" ht="15.75" x14ac:dyDescent="0.25">
      <c r="A2237" s="245">
        <v>65</v>
      </c>
      <c r="B2237" s="245"/>
      <c r="C2237" s="249"/>
      <c r="D2237" s="245"/>
      <c r="E2237" s="38" t="s">
        <v>370</v>
      </c>
      <c r="F2237" s="37">
        <f>C2236*H2237</f>
        <v>4144020.36</v>
      </c>
      <c r="G2237" s="37">
        <f>F2237/C2236</f>
        <v>6918</v>
      </c>
      <c r="H2237" s="37">
        <v>6918</v>
      </c>
    </row>
    <row r="2238" spans="1:8" ht="15.75" x14ac:dyDescent="0.25">
      <c r="A2238" s="245">
        <v>66</v>
      </c>
      <c r="B2238" s="245"/>
      <c r="C2238" s="249"/>
      <c r="D2238" s="245"/>
      <c r="E2238" s="38" t="s">
        <v>207</v>
      </c>
      <c r="F2238" s="37">
        <f>C2236*H2238</f>
        <v>88654.96</v>
      </c>
      <c r="G2238" s="37">
        <f>F2238/C2236</f>
        <v>148</v>
      </c>
      <c r="H2238" s="37">
        <v>148</v>
      </c>
    </row>
    <row r="2239" spans="1:8" ht="15.75" customHeight="1" x14ac:dyDescent="0.25">
      <c r="A2239" s="245">
        <f>A2236+1</f>
        <v>16</v>
      </c>
      <c r="B2239" s="245" t="s">
        <v>575</v>
      </c>
      <c r="C2239" s="249">
        <v>887.3</v>
      </c>
      <c r="D2239" s="245" t="s">
        <v>206</v>
      </c>
      <c r="E2239" s="38" t="s">
        <v>216</v>
      </c>
      <c r="F2239" s="37">
        <f>F2240+F2241</f>
        <v>6269661.7999999998</v>
      </c>
      <c r="G2239" s="37">
        <f>G2240+G2241</f>
        <v>7066</v>
      </c>
      <c r="H2239" s="37">
        <f>H2240+H2241</f>
        <v>7066</v>
      </c>
    </row>
    <row r="2240" spans="1:8" ht="15.75" x14ac:dyDescent="0.25">
      <c r="A2240" s="245">
        <v>65</v>
      </c>
      <c r="B2240" s="245"/>
      <c r="C2240" s="249"/>
      <c r="D2240" s="245"/>
      <c r="E2240" s="38" t="s">
        <v>370</v>
      </c>
      <c r="F2240" s="37">
        <f>C2239*H2240</f>
        <v>6138341.4000000004</v>
      </c>
      <c r="G2240" s="37">
        <f>F2240/C2239</f>
        <v>6918</v>
      </c>
      <c r="H2240" s="37">
        <v>6918</v>
      </c>
    </row>
    <row r="2241" spans="1:8" ht="15.75" x14ac:dyDescent="0.25">
      <c r="A2241" s="245">
        <v>66</v>
      </c>
      <c r="B2241" s="245"/>
      <c r="C2241" s="249"/>
      <c r="D2241" s="245"/>
      <c r="E2241" s="38" t="s">
        <v>207</v>
      </c>
      <c r="F2241" s="37">
        <f>C2239*H2241</f>
        <v>131320.4</v>
      </c>
      <c r="G2241" s="37">
        <f>F2241/C2239</f>
        <v>148</v>
      </c>
      <c r="H2241" s="37">
        <v>148</v>
      </c>
    </row>
    <row r="2242" spans="1:8" ht="15.75" customHeight="1" x14ac:dyDescent="0.25">
      <c r="A2242" s="245">
        <f>A2239+1</f>
        <v>17</v>
      </c>
      <c r="B2242" s="245" t="s">
        <v>576</v>
      </c>
      <c r="C2242" s="249">
        <v>529.9</v>
      </c>
      <c r="D2242" s="245" t="s">
        <v>206</v>
      </c>
      <c r="E2242" s="38" t="s">
        <v>216</v>
      </c>
      <c r="F2242" s="37">
        <f>F2243+F2244</f>
        <v>3744273.4</v>
      </c>
      <c r="G2242" s="37">
        <f>G2243+G2244</f>
        <v>7066</v>
      </c>
      <c r="H2242" s="37">
        <f>H2243+H2244</f>
        <v>7066</v>
      </c>
    </row>
    <row r="2243" spans="1:8" ht="15.75" x14ac:dyDescent="0.25">
      <c r="A2243" s="245">
        <v>65</v>
      </c>
      <c r="B2243" s="245"/>
      <c r="C2243" s="249"/>
      <c r="D2243" s="245"/>
      <c r="E2243" s="38" t="s">
        <v>370</v>
      </c>
      <c r="F2243" s="37">
        <f>C2242*H2243</f>
        <v>3665848.2</v>
      </c>
      <c r="G2243" s="37">
        <f>F2243/C2242</f>
        <v>6918</v>
      </c>
      <c r="H2243" s="37">
        <v>6918</v>
      </c>
    </row>
    <row r="2244" spans="1:8" ht="15.75" x14ac:dyDescent="0.25">
      <c r="A2244" s="245">
        <v>66</v>
      </c>
      <c r="B2244" s="245"/>
      <c r="C2244" s="249"/>
      <c r="D2244" s="245"/>
      <c r="E2244" s="38" t="s">
        <v>207</v>
      </c>
      <c r="F2244" s="37">
        <f>C2242*H2244</f>
        <v>78425.2</v>
      </c>
      <c r="G2244" s="37">
        <f>F2244/C2242</f>
        <v>148</v>
      </c>
      <c r="H2244" s="37">
        <v>148</v>
      </c>
    </row>
    <row r="2245" spans="1:8" ht="15.75" customHeight="1" x14ac:dyDescent="0.25">
      <c r="A2245" s="245">
        <f>A2242+1</f>
        <v>18</v>
      </c>
      <c r="B2245" s="245" t="s">
        <v>577</v>
      </c>
      <c r="C2245" s="249">
        <v>2447.1999999999998</v>
      </c>
      <c r="D2245" s="245" t="s">
        <v>213</v>
      </c>
      <c r="E2245" s="38" t="s">
        <v>216</v>
      </c>
      <c r="F2245" s="37">
        <f>F2246+F2247</f>
        <v>1120817.6000000001</v>
      </c>
      <c r="G2245" s="37">
        <f>G2246+G2247</f>
        <v>458</v>
      </c>
      <c r="H2245" s="37">
        <f>H2246+H2247</f>
        <v>458</v>
      </c>
    </row>
    <row r="2246" spans="1:8" ht="15.75" x14ac:dyDescent="0.25">
      <c r="A2246" s="245">
        <v>65</v>
      </c>
      <c r="B2246" s="245"/>
      <c r="C2246" s="249"/>
      <c r="D2246" s="245"/>
      <c r="E2246" s="38" t="s">
        <v>370</v>
      </c>
      <c r="F2246" s="37">
        <f>C2245*H2246</f>
        <v>1096345.6000000001</v>
      </c>
      <c r="G2246" s="37">
        <f>F2246/C2245</f>
        <v>448</v>
      </c>
      <c r="H2246" s="37">
        <v>448</v>
      </c>
    </row>
    <row r="2247" spans="1:8" ht="15.75" x14ac:dyDescent="0.25">
      <c r="A2247" s="245">
        <v>66</v>
      </c>
      <c r="B2247" s="245"/>
      <c r="C2247" s="249"/>
      <c r="D2247" s="245"/>
      <c r="E2247" s="38" t="s">
        <v>207</v>
      </c>
      <c r="F2247" s="37">
        <f>C2245*H2247</f>
        <v>24472</v>
      </c>
      <c r="G2247" s="37">
        <f>F2247/C2245</f>
        <v>10</v>
      </c>
      <c r="H2247" s="37">
        <v>10</v>
      </c>
    </row>
    <row r="2248" spans="1:8" ht="15.75" x14ac:dyDescent="0.25">
      <c r="A2248" s="245">
        <f>A2245+1</f>
        <v>19</v>
      </c>
      <c r="B2248" s="245" t="s">
        <v>578</v>
      </c>
      <c r="C2248" s="249">
        <v>2152.6</v>
      </c>
      <c r="D2248" s="245" t="s">
        <v>206</v>
      </c>
      <c r="E2248" s="38" t="s">
        <v>216</v>
      </c>
      <c r="F2248" s="37">
        <f>F2249+F2250</f>
        <v>10177492.800000001</v>
      </c>
      <c r="G2248" s="37">
        <f>G2249+G2250</f>
        <v>4728</v>
      </c>
      <c r="H2248" s="37">
        <f>H2249+H2250</f>
        <v>4728</v>
      </c>
    </row>
    <row r="2249" spans="1:8" ht="15.75" x14ac:dyDescent="0.25">
      <c r="A2249" s="245">
        <v>65</v>
      </c>
      <c r="B2249" s="245"/>
      <c r="C2249" s="249"/>
      <c r="D2249" s="245"/>
      <c r="E2249" s="38" t="s">
        <v>370</v>
      </c>
      <c r="F2249" s="37">
        <f>C2248*H2249</f>
        <v>9964385.4000000004</v>
      </c>
      <c r="G2249" s="37">
        <f>F2249/C2248</f>
        <v>4629</v>
      </c>
      <c r="H2249" s="37">
        <v>4629</v>
      </c>
    </row>
    <row r="2250" spans="1:8" ht="15.75" x14ac:dyDescent="0.25">
      <c r="A2250" s="245">
        <v>66</v>
      </c>
      <c r="B2250" s="245"/>
      <c r="C2250" s="249"/>
      <c r="D2250" s="245"/>
      <c r="E2250" s="38" t="s">
        <v>207</v>
      </c>
      <c r="F2250" s="37">
        <f>C2248*H2250</f>
        <v>213107.4</v>
      </c>
      <c r="G2250" s="37">
        <f>F2250/C2248</f>
        <v>99</v>
      </c>
      <c r="H2250" s="37">
        <v>99</v>
      </c>
    </row>
    <row r="2251" spans="1:8" ht="15.75" x14ac:dyDescent="0.25">
      <c r="A2251" s="245">
        <f>A2248+1</f>
        <v>20</v>
      </c>
      <c r="B2251" s="245" t="s">
        <v>579</v>
      </c>
      <c r="C2251" s="249">
        <v>2345.3000000000002</v>
      </c>
      <c r="D2251" s="245" t="s">
        <v>206</v>
      </c>
      <c r="E2251" s="38" t="s">
        <v>216</v>
      </c>
      <c r="F2251" s="37">
        <f>F2252+F2253</f>
        <v>11088578.4</v>
      </c>
      <c r="G2251" s="37">
        <f>G2252+G2253</f>
        <v>4728</v>
      </c>
      <c r="H2251" s="37">
        <f>H2252+H2253</f>
        <v>4728</v>
      </c>
    </row>
    <row r="2252" spans="1:8" ht="15.75" x14ac:dyDescent="0.25">
      <c r="A2252" s="245">
        <v>65</v>
      </c>
      <c r="B2252" s="245"/>
      <c r="C2252" s="249"/>
      <c r="D2252" s="245"/>
      <c r="E2252" s="38" t="s">
        <v>370</v>
      </c>
      <c r="F2252" s="37">
        <f>C2251*H2252</f>
        <v>10856393.699999999</v>
      </c>
      <c r="G2252" s="37">
        <f>F2252/C2251</f>
        <v>4629</v>
      </c>
      <c r="H2252" s="37">
        <v>4629</v>
      </c>
    </row>
    <row r="2253" spans="1:8" ht="15.75" x14ac:dyDescent="0.25">
      <c r="A2253" s="245">
        <v>66</v>
      </c>
      <c r="B2253" s="245"/>
      <c r="C2253" s="249"/>
      <c r="D2253" s="245"/>
      <c r="E2253" s="38" t="s">
        <v>207</v>
      </c>
      <c r="F2253" s="37">
        <f>C2251*H2253</f>
        <v>232184.7</v>
      </c>
      <c r="G2253" s="37">
        <f>F2253/C2251</f>
        <v>99</v>
      </c>
      <c r="H2253" s="37">
        <v>99</v>
      </c>
    </row>
    <row r="2254" spans="1:8" ht="15.75" customHeight="1" x14ac:dyDescent="0.25">
      <c r="A2254" s="245">
        <f>A2251+1</f>
        <v>21</v>
      </c>
      <c r="B2254" s="245" t="s">
        <v>580</v>
      </c>
      <c r="C2254" s="249">
        <v>2611.6</v>
      </c>
      <c r="D2254" s="245" t="s">
        <v>212</v>
      </c>
      <c r="E2254" s="38" t="s">
        <v>216</v>
      </c>
      <c r="F2254" s="37">
        <f>F2255+F2256</f>
        <v>3745034.4</v>
      </c>
      <c r="G2254" s="37">
        <f>G2255+G2256</f>
        <v>1434</v>
      </c>
      <c r="H2254" s="37">
        <f>H2255+H2256</f>
        <v>1434</v>
      </c>
    </row>
    <row r="2255" spans="1:8" ht="15.75" x14ac:dyDescent="0.25">
      <c r="A2255" s="245">
        <v>75</v>
      </c>
      <c r="B2255" s="245"/>
      <c r="C2255" s="249"/>
      <c r="D2255" s="245"/>
      <c r="E2255" s="38" t="s">
        <v>370</v>
      </c>
      <c r="F2255" s="37">
        <f>C2254*H2255</f>
        <v>3666686.4</v>
      </c>
      <c r="G2255" s="37">
        <f>F2255/C2254</f>
        <v>1404</v>
      </c>
      <c r="H2255" s="37">
        <v>1404</v>
      </c>
    </row>
    <row r="2256" spans="1:8" ht="15.75" x14ac:dyDescent="0.25">
      <c r="A2256" s="245">
        <v>76</v>
      </c>
      <c r="B2256" s="245"/>
      <c r="C2256" s="249"/>
      <c r="D2256" s="245"/>
      <c r="E2256" s="38" t="s">
        <v>207</v>
      </c>
      <c r="F2256" s="37">
        <f>C2254*H2256</f>
        <v>78348</v>
      </c>
      <c r="G2256" s="37">
        <f>F2256/C2254</f>
        <v>30</v>
      </c>
      <c r="H2256" s="37">
        <v>30</v>
      </c>
    </row>
    <row r="2257" spans="1:8" ht="15.75" x14ac:dyDescent="0.25">
      <c r="A2257" s="245">
        <f>A2254+1</f>
        <v>22</v>
      </c>
      <c r="B2257" s="245" t="s">
        <v>583</v>
      </c>
      <c r="C2257" s="249">
        <v>2063.3000000000002</v>
      </c>
      <c r="D2257" s="245" t="s">
        <v>206</v>
      </c>
      <c r="E2257" s="38" t="s">
        <v>216</v>
      </c>
      <c r="F2257" s="37">
        <f>F2258+F2259</f>
        <v>9755282.4000000004</v>
      </c>
      <c r="G2257" s="37">
        <f>G2258+G2259</f>
        <v>4728</v>
      </c>
      <c r="H2257" s="37">
        <f>H2258+H2259</f>
        <v>4728</v>
      </c>
    </row>
    <row r="2258" spans="1:8" ht="15.75" x14ac:dyDescent="0.25">
      <c r="A2258" s="245">
        <v>65</v>
      </c>
      <c r="B2258" s="245"/>
      <c r="C2258" s="249"/>
      <c r="D2258" s="245"/>
      <c r="E2258" s="38" t="s">
        <v>370</v>
      </c>
      <c r="F2258" s="37">
        <f>C2257*H2258</f>
        <v>9551015.6999999993</v>
      </c>
      <c r="G2258" s="37">
        <f>F2258/C2257</f>
        <v>4629</v>
      </c>
      <c r="H2258" s="37">
        <v>4629</v>
      </c>
    </row>
    <row r="2259" spans="1:8" ht="15.75" x14ac:dyDescent="0.25">
      <c r="A2259" s="245">
        <v>66</v>
      </c>
      <c r="B2259" s="245"/>
      <c r="C2259" s="249"/>
      <c r="D2259" s="245"/>
      <c r="E2259" s="38" t="s">
        <v>207</v>
      </c>
      <c r="F2259" s="37">
        <f>C2257*H2259</f>
        <v>204266.7</v>
      </c>
      <c r="G2259" s="37">
        <f>F2259/C2257</f>
        <v>99</v>
      </c>
      <c r="H2259" s="37">
        <v>99</v>
      </c>
    </row>
    <row r="2260" spans="1:8" ht="15.75" customHeight="1" x14ac:dyDescent="0.25">
      <c r="A2260" s="245">
        <f>A2257+1</f>
        <v>23</v>
      </c>
      <c r="B2260" s="245" t="s">
        <v>582</v>
      </c>
      <c r="C2260" s="249">
        <v>1569.5</v>
      </c>
      <c r="D2260" s="168"/>
      <c r="E2260" s="38" t="s">
        <v>216</v>
      </c>
      <c r="F2260" s="37">
        <f>SUM(F2261:F2264)</f>
        <v>1401563.5</v>
      </c>
      <c r="G2260" s="37">
        <f>SUM(G2261:G2264)</f>
        <v>893</v>
      </c>
      <c r="H2260" s="37">
        <f>SUM(H2261:H2264)</f>
        <v>893</v>
      </c>
    </row>
    <row r="2261" spans="1:8" ht="15.75" customHeight="1" x14ac:dyDescent="0.25">
      <c r="A2261" s="245"/>
      <c r="B2261" s="245"/>
      <c r="C2261" s="249"/>
      <c r="D2261" s="245" t="s">
        <v>210</v>
      </c>
      <c r="E2261" s="38" t="s">
        <v>370</v>
      </c>
      <c r="F2261" s="37">
        <f>C2260*H2261</f>
        <v>709414</v>
      </c>
      <c r="G2261" s="37">
        <f>F2261/C2260</f>
        <v>452</v>
      </c>
      <c r="H2261" s="37">
        <v>452</v>
      </c>
    </row>
    <row r="2262" spans="1:8" ht="15.75" x14ac:dyDescent="0.25">
      <c r="A2262" s="245"/>
      <c r="B2262" s="245"/>
      <c r="C2262" s="249"/>
      <c r="D2262" s="245"/>
      <c r="E2262" s="38" t="s">
        <v>207</v>
      </c>
      <c r="F2262" s="37">
        <f>C2260*H2262</f>
        <v>15695</v>
      </c>
      <c r="G2262" s="37">
        <f>F2262/C2260</f>
        <v>10</v>
      </c>
      <c r="H2262" s="37">
        <v>10</v>
      </c>
    </row>
    <row r="2263" spans="1:8" ht="15.75" customHeight="1" x14ac:dyDescent="0.25">
      <c r="A2263" s="245">
        <f>A2260+1</f>
        <v>24</v>
      </c>
      <c r="B2263" s="245"/>
      <c r="C2263" s="249"/>
      <c r="D2263" s="245" t="s">
        <v>211</v>
      </c>
      <c r="E2263" s="38" t="s">
        <v>370</v>
      </c>
      <c r="F2263" s="37">
        <f>C2260*H2263</f>
        <v>662329</v>
      </c>
      <c r="G2263" s="37">
        <f>F2263/C2260</f>
        <v>422</v>
      </c>
      <c r="H2263" s="37">
        <v>422</v>
      </c>
    </row>
    <row r="2264" spans="1:8" ht="15.75" x14ac:dyDescent="0.25">
      <c r="A2264" s="245"/>
      <c r="B2264" s="245"/>
      <c r="C2264" s="249"/>
      <c r="D2264" s="245"/>
      <c r="E2264" s="38" t="s">
        <v>207</v>
      </c>
      <c r="F2264" s="37">
        <f>C2260*H2264</f>
        <v>14125.5</v>
      </c>
      <c r="G2264" s="37">
        <f>F2264/C2260</f>
        <v>9</v>
      </c>
      <c r="H2264" s="37">
        <v>9</v>
      </c>
    </row>
    <row r="2265" spans="1:8" ht="15.75" customHeight="1" x14ac:dyDescent="0.25">
      <c r="A2265" s="245">
        <f>A2260+1</f>
        <v>24</v>
      </c>
      <c r="B2265" s="245" t="s">
        <v>584</v>
      </c>
      <c r="C2265" s="249">
        <v>2118.1</v>
      </c>
      <c r="D2265" s="168"/>
      <c r="E2265" s="38" t="s">
        <v>216</v>
      </c>
      <c r="F2265" s="37">
        <f>SUM(F2266:F2269)</f>
        <v>1891463.3</v>
      </c>
      <c r="G2265" s="37">
        <f>SUM(G2266:G2269)</f>
        <v>893</v>
      </c>
      <c r="H2265" s="37">
        <f>SUM(H2266:H2269)</f>
        <v>893</v>
      </c>
    </row>
    <row r="2266" spans="1:8" ht="15.75" customHeight="1" x14ac:dyDescent="0.25">
      <c r="A2266" s="245"/>
      <c r="B2266" s="245"/>
      <c r="C2266" s="249"/>
      <c r="D2266" s="245" t="s">
        <v>210</v>
      </c>
      <c r="E2266" s="38" t="s">
        <v>370</v>
      </c>
      <c r="F2266" s="37">
        <f>C2265*H2266</f>
        <v>957381.2</v>
      </c>
      <c r="G2266" s="37">
        <f>F2266/C2265</f>
        <v>452</v>
      </c>
      <c r="H2266" s="37">
        <v>452</v>
      </c>
    </row>
    <row r="2267" spans="1:8" ht="15.75" x14ac:dyDescent="0.25">
      <c r="A2267" s="245"/>
      <c r="B2267" s="245"/>
      <c r="C2267" s="249"/>
      <c r="D2267" s="245"/>
      <c r="E2267" s="38" t="s">
        <v>207</v>
      </c>
      <c r="F2267" s="37">
        <f>C2265*H2267</f>
        <v>21181</v>
      </c>
      <c r="G2267" s="37">
        <f>F2267/C2265</f>
        <v>10</v>
      </c>
      <c r="H2267" s="37">
        <v>10</v>
      </c>
    </row>
    <row r="2268" spans="1:8" ht="15.75" customHeight="1" x14ac:dyDescent="0.25">
      <c r="A2268" s="245">
        <f>A2265+1</f>
        <v>25</v>
      </c>
      <c r="B2268" s="245"/>
      <c r="C2268" s="249"/>
      <c r="D2268" s="245" t="s">
        <v>211</v>
      </c>
      <c r="E2268" s="38" t="s">
        <v>370</v>
      </c>
      <c r="F2268" s="37">
        <f>C2265*H2268</f>
        <v>893838.2</v>
      </c>
      <c r="G2268" s="37">
        <f>F2268/C2265</f>
        <v>422</v>
      </c>
      <c r="H2268" s="37">
        <v>422</v>
      </c>
    </row>
    <row r="2269" spans="1:8" ht="15.75" x14ac:dyDescent="0.25">
      <c r="A2269" s="245"/>
      <c r="B2269" s="245"/>
      <c r="C2269" s="249"/>
      <c r="D2269" s="245"/>
      <c r="E2269" s="38" t="s">
        <v>207</v>
      </c>
      <c r="F2269" s="37">
        <f>C2265*H2269</f>
        <v>19062.900000000001</v>
      </c>
      <c r="G2269" s="37">
        <f>F2269/C2265</f>
        <v>9</v>
      </c>
      <c r="H2269" s="37">
        <v>9</v>
      </c>
    </row>
    <row r="2270" spans="1:8" ht="15.75" x14ac:dyDescent="0.25">
      <c r="A2270" s="245">
        <f>A2265+1</f>
        <v>25</v>
      </c>
      <c r="B2270" s="245" t="s">
        <v>606</v>
      </c>
      <c r="C2270" s="249">
        <v>542.70000000000005</v>
      </c>
      <c r="D2270" s="245" t="s">
        <v>206</v>
      </c>
      <c r="E2270" s="38" t="s">
        <v>216</v>
      </c>
      <c r="F2270" s="37">
        <f>F2271+F2272</f>
        <v>137845.79999999999</v>
      </c>
      <c r="G2270" s="37">
        <f>G2271+G2272</f>
        <v>254</v>
      </c>
      <c r="H2270" s="37">
        <f>H2271+H2272</f>
        <v>254</v>
      </c>
    </row>
    <row r="2271" spans="1:8" ht="15.75" x14ac:dyDescent="0.25">
      <c r="A2271" s="245">
        <v>65</v>
      </c>
      <c r="B2271" s="245"/>
      <c r="C2271" s="249"/>
      <c r="D2271" s="245"/>
      <c r="E2271" s="38" t="s">
        <v>175</v>
      </c>
      <c r="F2271" s="37">
        <f>C2270*H2271</f>
        <v>89002.8</v>
      </c>
      <c r="G2271" s="37">
        <f>F2271/C2270</f>
        <v>164</v>
      </c>
      <c r="H2271" s="37">
        <v>164</v>
      </c>
    </row>
    <row r="2272" spans="1:8" ht="31.5" x14ac:dyDescent="0.25">
      <c r="A2272" s="245">
        <v>66</v>
      </c>
      <c r="B2272" s="245"/>
      <c r="C2272" s="249"/>
      <c r="D2272" s="245"/>
      <c r="E2272" s="38" t="s">
        <v>176</v>
      </c>
      <c r="F2272" s="37">
        <f>C2270*H2272</f>
        <v>48843</v>
      </c>
      <c r="G2272" s="37">
        <f>F2272/C2270</f>
        <v>90</v>
      </c>
      <c r="H2272" s="37">
        <v>90</v>
      </c>
    </row>
    <row r="2273" spans="1:8" ht="15.75" customHeight="1" x14ac:dyDescent="0.25">
      <c r="A2273" s="245">
        <f>A2270+1</f>
        <v>26</v>
      </c>
      <c r="B2273" s="245" t="s">
        <v>585</v>
      </c>
      <c r="C2273" s="249">
        <v>520.5</v>
      </c>
      <c r="D2273" s="245" t="s">
        <v>212</v>
      </c>
      <c r="E2273" s="38" t="s">
        <v>216</v>
      </c>
      <c r="F2273" s="37">
        <f>F2274+F2275</f>
        <v>746397</v>
      </c>
      <c r="G2273" s="37">
        <f>G2274+G2275</f>
        <v>1434</v>
      </c>
      <c r="H2273" s="37">
        <f>H2274+H2275</f>
        <v>1434</v>
      </c>
    </row>
    <row r="2274" spans="1:8" ht="15.75" x14ac:dyDescent="0.25">
      <c r="A2274" s="245">
        <v>75</v>
      </c>
      <c r="B2274" s="245"/>
      <c r="C2274" s="249"/>
      <c r="D2274" s="245"/>
      <c r="E2274" s="38" t="s">
        <v>370</v>
      </c>
      <c r="F2274" s="37">
        <f>C2273*H2274</f>
        <v>730782</v>
      </c>
      <c r="G2274" s="37">
        <f>F2274/C2273</f>
        <v>1404</v>
      </c>
      <c r="H2274" s="37">
        <v>1404</v>
      </c>
    </row>
    <row r="2275" spans="1:8" ht="15.75" x14ac:dyDescent="0.25">
      <c r="A2275" s="245">
        <v>76</v>
      </c>
      <c r="B2275" s="245"/>
      <c r="C2275" s="249"/>
      <c r="D2275" s="245"/>
      <c r="E2275" s="38" t="s">
        <v>207</v>
      </c>
      <c r="F2275" s="37">
        <f>C2273*H2275</f>
        <v>15615</v>
      </c>
      <c r="G2275" s="37">
        <f>F2275/C2273</f>
        <v>30</v>
      </c>
      <c r="H2275" s="37">
        <v>30</v>
      </c>
    </row>
    <row r="2276" spans="1:8" ht="15.75" x14ac:dyDescent="0.25">
      <c r="A2276" s="245">
        <f>A2273+1</f>
        <v>27</v>
      </c>
      <c r="B2276" s="245" t="s">
        <v>607</v>
      </c>
      <c r="C2276" s="249">
        <v>526.4</v>
      </c>
      <c r="D2276" s="245" t="s">
        <v>206</v>
      </c>
      <c r="E2276" s="38" t="s">
        <v>216</v>
      </c>
      <c r="F2276" s="37">
        <f>F2277+F2278</f>
        <v>133705.60000000001</v>
      </c>
      <c r="G2276" s="37">
        <f>G2277+G2278</f>
        <v>254</v>
      </c>
      <c r="H2276" s="37">
        <f>H2277+H2278</f>
        <v>254</v>
      </c>
    </row>
    <row r="2277" spans="1:8" ht="15.75" x14ac:dyDescent="0.25">
      <c r="A2277" s="245">
        <v>65</v>
      </c>
      <c r="B2277" s="245"/>
      <c r="C2277" s="249"/>
      <c r="D2277" s="245"/>
      <c r="E2277" s="38" t="s">
        <v>175</v>
      </c>
      <c r="F2277" s="37">
        <f>C2276*H2277</f>
        <v>86329.600000000006</v>
      </c>
      <c r="G2277" s="37">
        <f>F2277/C2276</f>
        <v>164</v>
      </c>
      <c r="H2277" s="37">
        <v>164</v>
      </c>
    </row>
    <row r="2278" spans="1:8" ht="31.5" x14ac:dyDescent="0.25">
      <c r="A2278" s="245">
        <v>66</v>
      </c>
      <c r="B2278" s="245"/>
      <c r="C2278" s="249"/>
      <c r="D2278" s="245"/>
      <c r="E2278" s="38" t="s">
        <v>176</v>
      </c>
      <c r="F2278" s="37">
        <f>C2276*H2278</f>
        <v>47376</v>
      </c>
      <c r="G2278" s="37">
        <f>F2278/C2276</f>
        <v>90</v>
      </c>
      <c r="H2278" s="37">
        <v>90</v>
      </c>
    </row>
    <row r="2279" spans="1:8" ht="15.75" x14ac:dyDescent="0.25">
      <c r="A2279" s="245">
        <f>A2276+1</f>
        <v>28</v>
      </c>
      <c r="B2279" s="245" t="s">
        <v>608</v>
      </c>
      <c r="C2279" s="249">
        <v>520.9</v>
      </c>
      <c r="D2279" s="245" t="s">
        <v>206</v>
      </c>
      <c r="E2279" s="38" t="s">
        <v>216</v>
      </c>
      <c r="F2279" s="37">
        <f>F2280+F2281</f>
        <v>132308.6</v>
      </c>
      <c r="G2279" s="37">
        <f>G2280+G2281</f>
        <v>254</v>
      </c>
      <c r="H2279" s="37">
        <f>H2280+H2281</f>
        <v>254</v>
      </c>
    </row>
    <row r="2280" spans="1:8" ht="15.75" x14ac:dyDescent="0.25">
      <c r="A2280" s="245">
        <v>65</v>
      </c>
      <c r="B2280" s="245"/>
      <c r="C2280" s="249"/>
      <c r="D2280" s="245"/>
      <c r="E2280" s="38" t="s">
        <v>175</v>
      </c>
      <c r="F2280" s="37">
        <f>C2279*H2280</f>
        <v>85427.6</v>
      </c>
      <c r="G2280" s="37">
        <f>F2280/C2279</f>
        <v>164</v>
      </c>
      <c r="H2280" s="37">
        <v>164</v>
      </c>
    </row>
    <row r="2281" spans="1:8" ht="31.5" x14ac:dyDescent="0.25">
      <c r="A2281" s="245">
        <v>66</v>
      </c>
      <c r="B2281" s="245"/>
      <c r="C2281" s="249"/>
      <c r="D2281" s="245"/>
      <c r="E2281" s="38" t="s">
        <v>176</v>
      </c>
      <c r="F2281" s="37">
        <f>C2279*H2281</f>
        <v>46881</v>
      </c>
      <c r="G2281" s="37">
        <f>F2281/C2279</f>
        <v>90</v>
      </c>
      <c r="H2281" s="37">
        <v>90</v>
      </c>
    </row>
    <row r="2282" spans="1:8" ht="15.75" x14ac:dyDescent="0.25">
      <c r="A2282" s="245">
        <f>A2279+1</f>
        <v>29</v>
      </c>
      <c r="B2282" s="245" t="s">
        <v>609</v>
      </c>
      <c r="C2282" s="249">
        <v>1461</v>
      </c>
      <c r="D2282" s="245" t="s">
        <v>206</v>
      </c>
      <c r="E2282" s="38" t="s">
        <v>216</v>
      </c>
      <c r="F2282" s="37">
        <f>F2283+F2284</f>
        <v>327264</v>
      </c>
      <c r="G2282" s="37">
        <f>G2283+G2284</f>
        <v>224</v>
      </c>
      <c r="H2282" s="37">
        <f>H2283+H2284</f>
        <v>224</v>
      </c>
    </row>
    <row r="2283" spans="1:8" ht="15.75" x14ac:dyDescent="0.25">
      <c r="A2283" s="245">
        <v>65</v>
      </c>
      <c r="B2283" s="245"/>
      <c r="C2283" s="249"/>
      <c r="D2283" s="245"/>
      <c r="E2283" s="38" t="s">
        <v>175</v>
      </c>
      <c r="F2283" s="37">
        <f>C2282*H2283</f>
        <v>239604</v>
      </c>
      <c r="G2283" s="37">
        <f>F2283/C2282</f>
        <v>164</v>
      </c>
      <c r="H2283" s="37">
        <v>164</v>
      </c>
    </row>
    <row r="2284" spans="1:8" ht="31.5" x14ac:dyDescent="0.25">
      <c r="A2284" s="245">
        <v>66</v>
      </c>
      <c r="B2284" s="245"/>
      <c r="C2284" s="249"/>
      <c r="D2284" s="245"/>
      <c r="E2284" s="38" t="s">
        <v>176</v>
      </c>
      <c r="F2284" s="37">
        <f>C2282*H2284</f>
        <v>87660</v>
      </c>
      <c r="G2284" s="37">
        <f>F2284/C2282</f>
        <v>60</v>
      </c>
      <c r="H2284" s="37">
        <v>60</v>
      </c>
    </row>
    <row r="2285" spans="1:8" ht="15.75" customHeight="1" x14ac:dyDescent="0.25">
      <c r="A2285" s="245">
        <f>A2282+1</f>
        <v>30</v>
      </c>
      <c r="B2285" s="245" t="s">
        <v>610</v>
      </c>
      <c r="C2285" s="249">
        <v>532.9</v>
      </c>
      <c r="D2285" s="245" t="s">
        <v>206</v>
      </c>
      <c r="E2285" s="38" t="s">
        <v>216</v>
      </c>
      <c r="F2285" s="37">
        <f>F2286+F2287</f>
        <v>135356.6</v>
      </c>
      <c r="G2285" s="37">
        <f>G2286+G2287</f>
        <v>254</v>
      </c>
      <c r="H2285" s="37">
        <f>H2286+H2287</f>
        <v>254</v>
      </c>
    </row>
    <row r="2286" spans="1:8" ht="15.75" x14ac:dyDescent="0.25">
      <c r="A2286" s="245">
        <v>65</v>
      </c>
      <c r="B2286" s="245"/>
      <c r="C2286" s="249"/>
      <c r="D2286" s="245"/>
      <c r="E2286" s="38" t="s">
        <v>175</v>
      </c>
      <c r="F2286" s="37">
        <f>C2285*H2286</f>
        <v>87395.6</v>
      </c>
      <c r="G2286" s="37">
        <f>F2286/C2285</f>
        <v>164</v>
      </c>
      <c r="H2286" s="37">
        <v>164</v>
      </c>
    </row>
    <row r="2287" spans="1:8" ht="31.5" x14ac:dyDescent="0.25">
      <c r="A2287" s="245">
        <v>66</v>
      </c>
      <c r="B2287" s="245"/>
      <c r="C2287" s="249"/>
      <c r="D2287" s="245"/>
      <c r="E2287" s="38" t="s">
        <v>176</v>
      </c>
      <c r="F2287" s="37">
        <f>C2285*H2287</f>
        <v>47961</v>
      </c>
      <c r="G2287" s="37">
        <f>F2287/C2285</f>
        <v>90</v>
      </c>
      <c r="H2287" s="37">
        <v>90</v>
      </c>
    </row>
    <row r="2288" spans="1:8" ht="15.75" customHeight="1" x14ac:dyDescent="0.25">
      <c r="A2288" s="245">
        <f>A2285+1</f>
        <v>31</v>
      </c>
      <c r="B2288" s="245" t="s">
        <v>832</v>
      </c>
      <c r="C2288" s="249">
        <v>1472</v>
      </c>
      <c r="D2288" s="245" t="s">
        <v>206</v>
      </c>
      <c r="E2288" s="38" t="s">
        <v>216</v>
      </c>
      <c r="F2288" s="37">
        <f>F2289+F2290</f>
        <v>6959616</v>
      </c>
      <c r="G2288" s="37">
        <f>G2289+G2290</f>
        <v>4728</v>
      </c>
      <c r="H2288" s="37">
        <f>H2289+H2290</f>
        <v>4728</v>
      </c>
    </row>
    <row r="2289" spans="1:8" ht="15.75" x14ac:dyDescent="0.25">
      <c r="A2289" s="245">
        <v>65</v>
      </c>
      <c r="B2289" s="245"/>
      <c r="C2289" s="249"/>
      <c r="D2289" s="245"/>
      <c r="E2289" s="38" t="s">
        <v>370</v>
      </c>
      <c r="F2289" s="37">
        <f>C2288*H2289</f>
        <v>6813888</v>
      </c>
      <c r="G2289" s="37">
        <f>F2289/C2288</f>
        <v>4629</v>
      </c>
      <c r="H2289" s="37">
        <v>4629</v>
      </c>
    </row>
    <row r="2290" spans="1:8" ht="15.75" x14ac:dyDescent="0.25">
      <c r="A2290" s="245">
        <v>66</v>
      </c>
      <c r="B2290" s="245"/>
      <c r="C2290" s="249"/>
      <c r="D2290" s="245"/>
      <c r="E2290" s="38" t="s">
        <v>207</v>
      </c>
      <c r="F2290" s="37">
        <f>C2288*H2290</f>
        <v>145728</v>
      </c>
      <c r="G2290" s="37">
        <f>F2290/C2288</f>
        <v>99</v>
      </c>
      <c r="H2290" s="37">
        <v>99</v>
      </c>
    </row>
    <row r="2291" spans="1:8" ht="15.75" customHeight="1" x14ac:dyDescent="0.25">
      <c r="A2291" s="245">
        <f>A2288+1</f>
        <v>32</v>
      </c>
      <c r="B2291" s="245" t="s">
        <v>611</v>
      </c>
      <c r="C2291" s="249">
        <v>884.5</v>
      </c>
      <c r="D2291" s="245" t="s">
        <v>206</v>
      </c>
      <c r="E2291" s="38" t="s">
        <v>216</v>
      </c>
      <c r="F2291" s="37">
        <f>F2292+F2293</f>
        <v>224663</v>
      </c>
      <c r="G2291" s="37">
        <f>G2292+G2293</f>
        <v>254</v>
      </c>
      <c r="H2291" s="37">
        <f>H2292+H2293</f>
        <v>254</v>
      </c>
    </row>
    <row r="2292" spans="1:8" ht="15.75" x14ac:dyDescent="0.25">
      <c r="A2292" s="245">
        <v>65</v>
      </c>
      <c r="B2292" s="245"/>
      <c r="C2292" s="249"/>
      <c r="D2292" s="245"/>
      <c r="E2292" s="38" t="s">
        <v>175</v>
      </c>
      <c r="F2292" s="37">
        <f>C2291*H2292</f>
        <v>145058</v>
      </c>
      <c r="G2292" s="37">
        <f>F2292/C2291</f>
        <v>164</v>
      </c>
      <c r="H2292" s="37">
        <v>164</v>
      </c>
    </row>
    <row r="2293" spans="1:8" ht="31.5" x14ac:dyDescent="0.25">
      <c r="A2293" s="245">
        <v>66</v>
      </c>
      <c r="B2293" s="245"/>
      <c r="C2293" s="249"/>
      <c r="D2293" s="245"/>
      <c r="E2293" s="38" t="s">
        <v>176</v>
      </c>
      <c r="F2293" s="37">
        <f>C2291*H2293</f>
        <v>79605</v>
      </c>
      <c r="G2293" s="37">
        <f>F2293/C2291</f>
        <v>90</v>
      </c>
      <c r="H2293" s="37">
        <v>90</v>
      </c>
    </row>
    <row r="2294" spans="1:8" ht="15.75" customHeight="1" x14ac:dyDescent="0.25">
      <c r="A2294" s="245">
        <f>A2291+1</f>
        <v>33</v>
      </c>
      <c r="B2294" s="245" t="s">
        <v>590</v>
      </c>
      <c r="C2294" s="249">
        <v>877.1</v>
      </c>
      <c r="D2294" s="245" t="s">
        <v>212</v>
      </c>
      <c r="E2294" s="38" t="s">
        <v>216</v>
      </c>
      <c r="F2294" s="37">
        <f>F2295+F2296</f>
        <v>1257761.3999999999</v>
      </c>
      <c r="G2294" s="37">
        <f>G2295+G2296</f>
        <v>1434</v>
      </c>
      <c r="H2294" s="37">
        <f>H2295+H2296</f>
        <v>1434</v>
      </c>
    </row>
    <row r="2295" spans="1:8" ht="15.75" x14ac:dyDescent="0.25">
      <c r="A2295" s="245">
        <v>75</v>
      </c>
      <c r="B2295" s="245"/>
      <c r="C2295" s="249"/>
      <c r="D2295" s="245"/>
      <c r="E2295" s="38" t="s">
        <v>370</v>
      </c>
      <c r="F2295" s="37">
        <f>C2294*H2295</f>
        <v>1231448.3999999999</v>
      </c>
      <c r="G2295" s="37">
        <f>F2295/C2294</f>
        <v>1404</v>
      </c>
      <c r="H2295" s="37">
        <v>1404</v>
      </c>
    </row>
    <row r="2296" spans="1:8" ht="15.75" x14ac:dyDescent="0.25">
      <c r="A2296" s="245">
        <v>76</v>
      </c>
      <c r="B2296" s="245"/>
      <c r="C2296" s="249"/>
      <c r="D2296" s="245"/>
      <c r="E2296" s="38" t="s">
        <v>207</v>
      </c>
      <c r="F2296" s="37">
        <f>C2294*H2296</f>
        <v>26313</v>
      </c>
      <c r="G2296" s="37">
        <f>F2296/C2294</f>
        <v>30</v>
      </c>
      <c r="H2296" s="37">
        <v>30</v>
      </c>
    </row>
    <row r="2297" spans="1:8" ht="15.75" customHeight="1" x14ac:dyDescent="0.25">
      <c r="A2297" s="245">
        <f>A2294+1</f>
        <v>34</v>
      </c>
      <c r="B2297" s="245" t="s">
        <v>612</v>
      </c>
      <c r="C2297" s="249">
        <v>889.8</v>
      </c>
      <c r="D2297" s="245" t="s">
        <v>206</v>
      </c>
      <c r="E2297" s="38" t="s">
        <v>216</v>
      </c>
      <c r="F2297" s="37">
        <f>F2298+F2299</f>
        <v>226009.2</v>
      </c>
      <c r="G2297" s="37">
        <f>G2298+G2299</f>
        <v>254</v>
      </c>
      <c r="H2297" s="37">
        <f>H2298+H2299</f>
        <v>254</v>
      </c>
    </row>
    <row r="2298" spans="1:8" ht="15.75" x14ac:dyDescent="0.25">
      <c r="A2298" s="245">
        <v>65</v>
      </c>
      <c r="B2298" s="245"/>
      <c r="C2298" s="249"/>
      <c r="D2298" s="245"/>
      <c r="E2298" s="38" t="s">
        <v>175</v>
      </c>
      <c r="F2298" s="37">
        <f>C2297*H2298</f>
        <v>145927.20000000001</v>
      </c>
      <c r="G2298" s="37">
        <f>F2298/C2297</f>
        <v>164</v>
      </c>
      <c r="H2298" s="37">
        <v>164</v>
      </c>
    </row>
    <row r="2299" spans="1:8" ht="31.5" x14ac:dyDescent="0.25">
      <c r="A2299" s="245">
        <v>66</v>
      </c>
      <c r="B2299" s="245"/>
      <c r="C2299" s="249"/>
      <c r="D2299" s="245"/>
      <c r="E2299" s="38" t="s">
        <v>176</v>
      </c>
      <c r="F2299" s="37">
        <f>C2297*H2299</f>
        <v>80082</v>
      </c>
      <c r="G2299" s="37">
        <f>F2299/C2297</f>
        <v>90</v>
      </c>
      <c r="H2299" s="37">
        <v>90</v>
      </c>
    </row>
    <row r="2300" spans="1:8" ht="15.75" customHeight="1" x14ac:dyDescent="0.25">
      <c r="A2300" s="245">
        <f>A2297+1</f>
        <v>35</v>
      </c>
      <c r="B2300" s="245" t="s">
        <v>591</v>
      </c>
      <c r="C2300" s="249">
        <v>899.1</v>
      </c>
      <c r="D2300" s="245" t="s">
        <v>212</v>
      </c>
      <c r="E2300" s="38" t="s">
        <v>216</v>
      </c>
      <c r="F2300" s="37">
        <f>F2301+F2302</f>
        <v>1289309.3999999999</v>
      </c>
      <c r="G2300" s="37">
        <f>G2301+G2302</f>
        <v>1434</v>
      </c>
      <c r="H2300" s="37">
        <f>H2301+H2302</f>
        <v>1434</v>
      </c>
    </row>
    <row r="2301" spans="1:8" ht="15.75" x14ac:dyDescent="0.25">
      <c r="A2301" s="245">
        <v>75</v>
      </c>
      <c r="B2301" s="245"/>
      <c r="C2301" s="249"/>
      <c r="D2301" s="245"/>
      <c r="E2301" s="38" t="s">
        <v>370</v>
      </c>
      <c r="F2301" s="37">
        <f>C2300*H2301</f>
        <v>1262336.3999999999</v>
      </c>
      <c r="G2301" s="37">
        <f>F2301/C2300</f>
        <v>1404</v>
      </c>
      <c r="H2301" s="37">
        <v>1404</v>
      </c>
    </row>
    <row r="2302" spans="1:8" ht="15.75" x14ac:dyDescent="0.25">
      <c r="A2302" s="245">
        <v>76</v>
      </c>
      <c r="B2302" s="245"/>
      <c r="C2302" s="249"/>
      <c r="D2302" s="245"/>
      <c r="E2302" s="38" t="s">
        <v>207</v>
      </c>
      <c r="F2302" s="37">
        <f>C2300*H2302</f>
        <v>26973</v>
      </c>
      <c r="G2302" s="37">
        <f>F2302/C2300</f>
        <v>30</v>
      </c>
      <c r="H2302" s="37">
        <v>30</v>
      </c>
    </row>
    <row r="2303" spans="1:8" ht="15.75" x14ac:dyDescent="0.25">
      <c r="A2303" s="245">
        <f>A2300+1</f>
        <v>36</v>
      </c>
      <c r="B2303" s="245" t="s">
        <v>592</v>
      </c>
      <c r="C2303" s="249">
        <v>2328</v>
      </c>
      <c r="D2303" s="245" t="s">
        <v>206</v>
      </c>
      <c r="E2303" s="38" t="s">
        <v>216</v>
      </c>
      <c r="F2303" s="37">
        <f>F2304+F2305</f>
        <v>11006784</v>
      </c>
      <c r="G2303" s="37">
        <f>G2304+G2305</f>
        <v>4728</v>
      </c>
      <c r="H2303" s="37">
        <f>H2304+H2305</f>
        <v>4728</v>
      </c>
    </row>
    <row r="2304" spans="1:8" ht="15.75" x14ac:dyDescent="0.25">
      <c r="A2304" s="245">
        <v>65</v>
      </c>
      <c r="B2304" s="245"/>
      <c r="C2304" s="249"/>
      <c r="D2304" s="245"/>
      <c r="E2304" s="38" t="s">
        <v>370</v>
      </c>
      <c r="F2304" s="37">
        <f>C2303*H2304</f>
        <v>10776312</v>
      </c>
      <c r="G2304" s="37">
        <f>F2304/C2303</f>
        <v>4629</v>
      </c>
      <c r="H2304" s="37">
        <v>4629</v>
      </c>
    </row>
    <row r="2305" spans="1:8" ht="15.75" x14ac:dyDescent="0.25">
      <c r="A2305" s="245">
        <v>66</v>
      </c>
      <c r="B2305" s="245"/>
      <c r="C2305" s="249"/>
      <c r="D2305" s="245"/>
      <c r="E2305" s="38" t="s">
        <v>207</v>
      </c>
      <c r="F2305" s="37">
        <f>C2303*H2305</f>
        <v>230472</v>
      </c>
      <c r="G2305" s="37">
        <f>F2305/C2303</f>
        <v>99</v>
      </c>
      <c r="H2305" s="37">
        <v>99</v>
      </c>
    </row>
    <row r="2306" spans="1:8" ht="15.75" x14ac:dyDescent="0.25">
      <c r="A2306" s="245">
        <f>A2303+1</f>
        <v>37</v>
      </c>
      <c r="B2306" s="245" t="s">
        <v>593</v>
      </c>
      <c r="C2306" s="249">
        <v>2350</v>
      </c>
      <c r="D2306" s="245" t="s">
        <v>206</v>
      </c>
      <c r="E2306" s="38" t="s">
        <v>216</v>
      </c>
      <c r="F2306" s="37">
        <f>F2307+F2308</f>
        <v>11110800</v>
      </c>
      <c r="G2306" s="37">
        <f>G2307+G2308</f>
        <v>4728</v>
      </c>
      <c r="H2306" s="37">
        <f>H2307+H2308</f>
        <v>4728</v>
      </c>
    </row>
    <row r="2307" spans="1:8" ht="15.75" x14ac:dyDescent="0.25">
      <c r="A2307" s="245">
        <v>65</v>
      </c>
      <c r="B2307" s="245"/>
      <c r="C2307" s="249"/>
      <c r="D2307" s="245"/>
      <c r="E2307" s="38" t="s">
        <v>370</v>
      </c>
      <c r="F2307" s="37">
        <f>C2306*H2307</f>
        <v>10878150</v>
      </c>
      <c r="G2307" s="37">
        <f>F2307/C2306</f>
        <v>4629</v>
      </c>
      <c r="H2307" s="37">
        <v>4629</v>
      </c>
    </row>
    <row r="2308" spans="1:8" ht="15.75" x14ac:dyDescent="0.25">
      <c r="A2308" s="245">
        <v>66</v>
      </c>
      <c r="B2308" s="245"/>
      <c r="C2308" s="249"/>
      <c r="D2308" s="245"/>
      <c r="E2308" s="38" t="s">
        <v>207</v>
      </c>
      <c r="F2308" s="37">
        <f>C2306*H2308</f>
        <v>232650</v>
      </c>
      <c r="G2308" s="37">
        <f>F2308/C2306</f>
        <v>99</v>
      </c>
      <c r="H2308" s="37">
        <v>99</v>
      </c>
    </row>
    <row r="2309" spans="1:8" ht="15.75" x14ac:dyDescent="0.25">
      <c r="A2309" s="245">
        <f>A2306+1</f>
        <v>38</v>
      </c>
      <c r="B2309" s="245" t="s">
        <v>613</v>
      </c>
      <c r="C2309" s="249">
        <v>2320</v>
      </c>
      <c r="D2309" s="245" t="s">
        <v>206</v>
      </c>
      <c r="E2309" s="38" t="s">
        <v>216</v>
      </c>
      <c r="F2309" s="37">
        <f>F2310+F2311</f>
        <v>489520</v>
      </c>
      <c r="G2309" s="37">
        <f>G2310+G2311</f>
        <v>211</v>
      </c>
      <c r="H2309" s="37">
        <f>H2310+H2311</f>
        <v>211</v>
      </c>
    </row>
    <row r="2310" spans="1:8" ht="15.75" x14ac:dyDescent="0.25">
      <c r="A2310" s="245">
        <v>65</v>
      </c>
      <c r="B2310" s="245"/>
      <c r="C2310" s="249"/>
      <c r="D2310" s="245"/>
      <c r="E2310" s="38" t="s">
        <v>175</v>
      </c>
      <c r="F2310" s="37">
        <f>C2309*H2310</f>
        <v>350320</v>
      </c>
      <c r="G2310" s="37">
        <f>F2310/C2309</f>
        <v>151</v>
      </c>
      <c r="H2310" s="37">
        <v>151</v>
      </c>
    </row>
    <row r="2311" spans="1:8" ht="31.5" x14ac:dyDescent="0.25">
      <c r="A2311" s="245">
        <v>66</v>
      </c>
      <c r="B2311" s="245"/>
      <c r="C2311" s="249"/>
      <c r="D2311" s="245"/>
      <c r="E2311" s="38" t="s">
        <v>176</v>
      </c>
      <c r="F2311" s="37">
        <f>C2309*H2311</f>
        <v>139200</v>
      </c>
      <c r="G2311" s="37">
        <f>F2311/C2309</f>
        <v>60</v>
      </c>
      <c r="H2311" s="37">
        <v>60</v>
      </c>
    </row>
    <row r="2312" spans="1:8" ht="15.75" customHeight="1" x14ac:dyDescent="0.25">
      <c r="A2312" s="245">
        <f>A2309+1</f>
        <v>39</v>
      </c>
      <c r="B2312" s="245" t="s">
        <v>614</v>
      </c>
      <c r="C2312" s="249">
        <v>2953.7</v>
      </c>
      <c r="D2312" s="245" t="s">
        <v>212</v>
      </c>
      <c r="E2312" s="38" t="s">
        <v>216</v>
      </c>
      <c r="F2312" s="37">
        <f>F2313+F2314</f>
        <v>218573.8</v>
      </c>
      <c r="G2312" s="37">
        <f>G2313+G2314</f>
        <v>74</v>
      </c>
      <c r="H2312" s="37">
        <f>H2313+H2314</f>
        <v>74</v>
      </c>
    </row>
    <row r="2313" spans="1:8" ht="15.75" x14ac:dyDescent="0.25">
      <c r="A2313" s="245">
        <v>75</v>
      </c>
      <c r="B2313" s="245"/>
      <c r="C2313" s="249"/>
      <c r="D2313" s="245"/>
      <c r="E2313" s="38" t="s">
        <v>175</v>
      </c>
      <c r="F2313" s="37">
        <f>C2312*H2313</f>
        <v>165407.20000000001</v>
      </c>
      <c r="G2313" s="37">
        <f>F2313/C2312</f>
        <v>56</v>
      </c>
      <c r="H2313" s="37">
        <v>56</v>
      </c>
    </row>
    <row r="2314" spans="1:8" ht="31.5" x14ac:dyDescent="0.25">
      <c r="A2314" s="245">
        <v>76</v>
      </c>
      <c r="B2314" s="245"/>
      <c r="C2314" s="249"/>
      <c r="D2314" s="245"/>
      <c r="E2314" s="38" t="s">
        <v>176</v>
      </c>
      <c r="F2314" s="37">
        <f>C2312*H2314</f>
        <v>53166.6</v>
      </c>
      <c r="G2314" s="37">
        <f>F2314/C2312</f>
        <v>18</v>
      </c>
      <c r="H2314" s="37">
        <v>18</v>
      </c>
    </row>
    <row r="2315" spans="1:8" ht="15.75" x14ac:dyDescent="0.25">
      <c r="A2315" s="245">
        <f>A2312+1</f>
        <v>40</v>
      </c>
      <c r="B2315" s="245" t="s">
        <v>615</v>
      </c>
      <c r="C2315" s="249">
        <v>2015.8</v>
      </c>
      <c r="D2315" s="245" t="s">
        <v>206</v>
      </c>
      <c r="E2315" s="38" t="s">
        <v>216</v>
      </c>
      <c r="F2315" s="37">
        <f>F2316+F2317</f>
        <v>425333.8</v>
      </c>
      <c r="G2315" s="37">
        <f>G2316+G2317</f>
        <v>211</v>
      </c>
      <c r="H2315" s="37">
        <f>H2316+H2317</f>
        <v>211</v>
      </c>
    </row>
    <row r="2316" spans="1:8" ht="15.75" x14ac:dyDescent="0.25">
      <c r="A2316" s="245">
        <v>65</v>
      </c>
      <c r="B2316" s="245"/>
      <c r="C2316" s="249"/>
      <c r="D2316" s="245"/>
      <c r="E2316" s="38" t="s">
        <v>175</v>
      </c>
      <c r="F2316" s="37">
        <f>C2315*H2316</f>
        <v>304385.8</v>
      </c>
      <c r="G2316" s="37">
        <f>F2316/C2315</f>
        <v>151</v>
      </c>
      <c r="H2316" s="37">
        <v>151</v>
      </c>
    </row>
    <row r="2317" spans="1:8" ht="31.5" x14ac:dyDescent="0.25">
      <c r="A2317" s="245">
        <v>66</v>
      </c>
      <c r="B2317" s="245"/>
      <c r="C2317" s="249"/>
      <c r="D2317" s="245"/>
      <c r="E2317" s="38" t="s">
        <v>176</v>
      </c>
      <c r="F2317" s="37">
        <f>C2315*H2317</f>
        <v>120948</v>
      </c>
      <c r="G2317" s="37">
        <f>F2317/C2315</f>
        <v>60</v>
      </c>
      <c r="H2317" s="37">
        <v>60</v>
      </c>
    </row>
    <row r="2318" spans="1:8" ht="15.75" x14ac:dyDescent="0.25">
      <c r="A2318" s="245">
        <f>A2315+1</f>
        <v>41</v>
      </c>
      <c r="B2318" s="245" t="s">
        <v>594</v>
      </c>
      <c r="C2318" s="249">
        <v>486</v>
      </c>
      <c r="D2318" s="245" t="s">
        <v>206</v>
      </c>
      <c r="E2318" s="38" t="s">
        <v>216</v>
      </c>
      <c r="F2318" s="37">
        <f>F2319+F2320</f>
        <v>3434076</v>
      </c>
      <c r="G2318" s="37">
        <f>G2319+G2320</f>
        <v>7066</v>
      </c>
      <c r="H2318" s="37">
        <f>H2319+H2320</f>
        <v>7066</v>
      </c>
    </row>
    <row r="2319" spans="1:8" ht="15.75" x14ac:dyDescent="0.25">
      <c r="A2319" s="245">
        <v>65</v>
      </c>
      <c r="B2319" s="245"/>
      <c r="C2319" s="249"/>
      <c r="D2319" s="245"/>
      <c r="E2319" s="38" t="s">
        <v>370</v>
      </c>
      <c r="F2319" s="37">
        <f>C2318*H2319</f>
        <v>3362148</v>
      </c>
      <c r="G2319" s="37">
        <f>F2319/C2318</f>
        <v>6918</v>
      </c>
      <c r="H2319" s="37">
        <v>6918</v>
      </c>
    </row>
    <row r="2320" spans="1:8" ht="15.75" x14ac:dyDescent="0.25">
      <c r="A2320" s="245">
        <v>66</v>
      </c>
      <c r="B2320" s="245"/>
      <c r="C2320" s="249"/>
      <c r="D2320" s="245"/>
      <c r="E2320" s="38" t="s">
        <v>207</v>
      </c>
      <c r="F2320" s="37">
        <f>C2318*H2320</f>
        <v>71928</v>
      </c>
      <c r="G2320" s="37">
        <f>F2320/C2318</f>
        <v>148</v>
      </c>
      <c r="H2320" s="37">
        <v>148</v>
      </c>
    </row>
    <row r="2321" spans="1:8" ht="15.75" x14ac:dyDescent="0.25">
      <c r="A2321" s="245">
        <f>A2318+1</f>
        <v>42</v>
      </c>
      <c r="B2321" s="245" t="s">
        <v>616</v>
      </c>
      <c r="C2321" s="249">
        <v>491.4</v>
      </c>
      <c r="D2321" s="245" t="s">
        <v>206</v>
      </c>
      <c r="E2321" s="38" t="s">
        <v>216</v>
      </c>
      <c r="F2321" s="37">
        <f>F2322+F2323</f>
        <v>124815.6</v>
      </c>
      <c r="G2321" s="37">
        <f>G2322+G2323</f>
        <v>254</v>
      </c>
      <c r="H2321" s="37">
        <f>H2322+H2323</f>
        <v>254</v>
      </c>
    </row>
    <row r="2322" spans="1:8" ht="15.75" x14ac:dyDescent="0.25">
      <c r="A2322" s="245">
        <v>65</v>
      </c>
      <c r="B2322" s="245"/>
      <c r="C2322" s="249"/>
      <c r="D2322" s="245"/>
      <c r="E2322" s="38" t="s">
        <v>175</v>
      </c>
      <c r="F2322" s="37">
        <f>C2321*H2322</f>
        <v>80589.600000000006</v>
      </c>
      <c r="G2322" s="37">
        <f>F2322/C2321</f>
        <v>164</v>
      </c>
      <c r="H2322" s="37">
        <v>164</v>
      </c>
    </row>
    <row r="2323" spans="1:8" ht="31.5" x14ac:dyDescent="0.25">
      <c r="A2323" s="245">
        <v>66</v>
      </c>
      <c r="B2323" s="245"/>
      <c r="C2323" s="249"/>
      <c r="D2323" s="245"/>
      <c r="E2323" s="38" t="s">
        <v>176</v>
      </c>
      <c r="F2323" s="37">
        <f>C2321*H2323</f>
        <v>44226</v>
      </c>
      <c r="G2323" s="37">
        <f>F2323/C2321</f>
        <v>90</v>
      </c>
      <c r="H2323" s="37">
        <v>90</v>
      </c>
    </row>
    <row r="2324" spans="1:8" ht="15.75" customHeight="1" x14ac:dyDescent="0.25">
      <c r="A2324" s="245">
        <f>A2321+1</f>
        <v>43</v>
      </c>
      <c r="B2324" s="245" t="s">
        <v>617</v>
      </c>
      <c r="C2324" s="249">
        <v>4297.8</v>
      </c>
      <c r="D2324" s="245" t="s">
        <v>206</v>
      </c>
      <c r="E2324" s="38" t="s">
        <v>216</v>
      </c>
      <c r="F2324" s="37">
        <f>F2325+F2326</f>
        <v>906835.8</v>
      </c>
      <c r="G2324" s="37">
        <f>G2325+G2326</f>
        <v>211</v>
      </c>
      <c r="H2324" s="37">
        <f>H2325+H2326</f>
        <v>211</v>
      </c>
    </row>
    <row r="2325" spans="1:8" ht="15.75" x14ac:dyDescent="0.25">
      <c r="A2325" s="245">
        <v>65</v>
      </c>
      <c r="B2325" s="245"/>
      <c r="C2325" s="249"/>
      <c r="D2325" s="245"/>
      <c r="E2325" s="38" t="s">
        <v>175</v>
      </c>
      <c r="F2325" s="37">
        <f>C2324*H2325</f>
        <v>648967.80000000005</v>
      </c>
      <c r="G2325" s="37">
        <f>F2325/C2324</f>
        <v>151</v>
      </c>
      <c r="H2325" s="37">
        <v>151</v>
      </c>
    </row>
    <row r="2326" spans="1:8" ht="31.5" x14ac:dyDescent="0.25">
      <c r="A2326" s="245">
        <v>66</v>
      </c>
      <c r="B2326" s="245"/>
      <c r="C2326" s="249"/>
      <c r="D2326" s="245"/>
      <c r="E2326" s="38" t="s">
        <v>176</v>
      </c>
      <c r="F2326" s="37">
        <f>C2324*H2326</f>
        <v>257868</v>
      </c>
      <c r="G2326" s="37">
        <f>F2326/C2324</f>
        <v>60</v>
      </c>
      <c r="H2326" s="37">
        <v>60</v>
      </c>
    </row>
    <row r="2327" spans="1:8" ht="15.75" customHeight="1" x14ac:dyDescent="0.25">
      <c r="A2327" s="245">
        <f>A2324+1</f>
        <v>44</v>
      </c>
      <c r="B2327" s="245" t="s">
        <v>618</v>
      </c>
      <c r="C2327" s="249">
        <v>2935.1</v>
      </c>
      <c r="D2327" s="245" t="s">
        <v>206</v>
      </c>
      <c r="E2327" s="38" t="s">
        <v>216</v>
      </c>
      <c r="F2327" s="37">
        <f>F2328+F2329</f>
        <v>619306.1</v>
      </c>
      <c r="G2327" s="37">
        <f>G2328+G2329</f>
        <v>211</v>
      </c>
      <c r="H2327" s="37">
        <f>H2328+H2329</f>
        <v>211</v>
      </c>
    </row>
    <row r="2328" spans="1:8" ht="15.75" x14ac:dyDescent="0.25">
      <c r="A2328" s="245">
        <v>65</v>
      </c>
      <c r="B2328" s="245"/>
      <c r="C2328" s="249"/>
      <c r="D2328" s="245"/>
      <c r="E2328" s="38" t="s">
        <v>175</v>
      </c>
      <c r="F2328" s="37">
        <f>C2327*H2328</f>
        <v>443200.1</v>
      </c>
      <c r="G2328" s="37">
        <f>F2328/C2327</f>
        <v>151</v>
      </c>
      <c r="H2328" s="37">
        <v>151</v>
      </c>
    </row>
    <row r="2329" spans="1:8" ht="31.5" x14ac:dyDescent="0.25">
      <c r="A2329" s="245">
        <v>66</v>
      </c>
      <c r="B2329" s="245"/>
      <c r="C2329" s="249"/>
      <c r="D2329" s="245"/>
      <c r="E2329" s="38" t="s">
        <v>176</v>
      </c>
      <c r="F2329" s="37">
        <f>C2327*H2329</f>
        <v>176106</v>
      </c>
      <c r="G2329" s="37">
        <f>F2329/C2327</f>
        <v>60</v>
      </c>
      <c r="H2329" s="37">
        <v>60</v>
      </c>
    </row>
    <row r="2330" spans="1:8" ht="15.75" customHeight="1" x14ac:dyDescent="0.25">
      <c r="A2330" s="245">
        <f>A2327+1</f>
        <v>45</v>
      </c>
      <c r="B2330" s="245" t="s">
        <v>619</v>
      </c>
      <c r="C2330" s="249">
        <v>2955.7</v>
      </c>
      <c r="D2330" s="245" t="s">
        <v>206</v>
      </c>
      <c r="E2330" s="38" t="s">
        <v>216</v>
      </c>
      <c r="F2330" s="37">
        <f>F2331+F2332</f>
        <v>623652.69999999995</v>
      </c>
      <c r="G2330" s="37">
        <f>G2331+G2332</f>
        <v>211</v>
      </c>
      <c r="H2330" s="37">
        <f>H2331+H2332</f>
        <v>211</v>
      </c>
    </row>
    <row r="2331" spans="1:8" ht="15.75" x14ac:dyDescent="0.25">
      <c r="A2331" s="245">
        <v>65</v>
      </c>
      <c r="B2331" s="245"/>
      <c r="C2331" s="249"/>
      <c r="D2331" s="245"/>
      <c r="E2331" s="38" t="s">
        <v>175</v>
      </c>
      <c r="F2331" s="37">
        <f>C2330*H2331</f>
        <v>446310.7</v>
      </c>
      <c r="G2331" s="37">
        <f>F2331/C2330</f>
        <v>151</v>
      </c>
      <c r="H2331" s="37">
        <v>151</v>
      </c>
    </row>
    <row r="2332" spans="1:8" ht="31.5" x14ac:dyDescent="0.25">
      <c r="A2332" s="245">
        <v>66</v>
      </c>
      <c r="B2332" s="245"/>
      <c r="C2332" s="249"/>
      <c r="D2332" s="245"/>
      <c r="E2332" s="38" t="s">
        <v>176</v>
      </c>
      <c r="F2332" s="37">
        <f>C2330*H2332</f>
        <v>177342</v>
      </c>
      <c r="G2332" s="37">
        <f>F2332/C2330</f>
        <v>60</v>
      </c>
      <c r="H2332" s="37">
        <v>60</v>
      </c>
    </row>
    <row r="2333" spans="1:8" ht="15.75" customHeight="1" x14ac:dyDescent="0.25">
      <c r="A2333" s="245">
        <f>A2330+1</f>
        <v>46</v>
      </c>
      <c r="B2333" s="245" t="s">
        <v>620</v>
      </c>
      <c r="C2333" s="249">
        <v>483.4</v>
      </c>
      <c r="D2333" s="245" t="s">
        <v>212</v>
      </c>
      <c r="E2333" s="38" t="s">
        <v>216</v>
      </c>
      <c r="F2333" s="37">
        <f>F2334+F2335</f>
        <v>35771.599999999999</v>
      </c>
      <c r="G2333" s="37">
        <f>G2334+G2335</f>
        <v>74</v>
      </c>
      <c r="H2333" s="37">
        <f>H2334+H2335</f>
        <v>74</v>
      </c>
    </row>
    <row r="2334" spans="1:8" ht="15.75" x14ac:dyDescent="0.25">
      <c r="A2334" s="245">
        <v>75</v>
      </c>
      <c r="B2334" s="245"/>
      <c r="C2334" s="249"/>
      <c r="D2334" s="245"/>
      <c r="E2334" s="38" t="s">
        <v>175</v>
      </c>
      <c r="F2334" s="37">
        <f>C2333*H2334</f>
        <v>27070.400000000001</v>
      </c>
      <c r="G2334" s="37">
        <f>F2334/C2333</f>
        <v>56</v>
      </c>
      <c r="H2334" s="37">
        <v>56</v>
      </c>
    </row>
    <row r="2335" spans="1:8" ht="31.5" x14ac:dyDescent="0.25">
      <c r="A2335" s="245">
        <v>76</v>
      </c>
      <c r="B2335" s="245"/>
      <c r="C2335" s="249"/>
      <c r="D2335" s="245"/>
      <c r="E2335" s="38" t="s">
        <v>176</v>
      </c>
      <c r="F2335" s="37">
        <f>C2333*H2335</f>
        <v>8701.2000000000007</v>
      </c>
      <c r="G2335" s="37">
        <f>F2335/C2333</f>
        <v>18</v>
      </c>
      <c r="H2335" s="37">
        <v>18</v>
      </c>
    </row>
    <row r="2336" spans="1:8" ht="15.75" customHeight="1" x14ac:dyDescent="0.25">
      <c r="A2336" s="245">
        <f>A2333+1</f>
        <v>47</v>
      </c>
      <c r="B2336" s="245" t="s">
        <v>596</v>
      </c>
      <c r="C2336" s="249">
        <v>525</v>
      </c>
      <c r="D2336" s="245" t="s">
        <v>206</v>
      </c>
      <c r="E2336" s="38" t="s">
        <v>216</v>
      </c>
      <c r="F2336" s="37">
        <f>F2337+F2338</f>
        <v>3709650</v>
      </c>
      <c r="G2336" s="37">
        <f>G2337+G2338</f>
        <v>7066</v>
      </c>
      <c r="H2336" s="37">
        <f>H2337+H2338</f>
        <v>7066</v>
      </c>
    </row>
    <row r="2337" spans="1:8" ht="15.75" x14ac:dyDescent="0.25">
      <c r="A2337" s="245">
        <v>65</v>
      </c>
      <c r="B2337" s="245"/>
      <c r="C2337" s="249"/>
      <c r="D2337" s="245"/>
      <c r="E2337" s="38" t="s">
        <v>370</v>
      </c>
      <c r="F2337" s="37">
        <f>C2336*H2337</f>
        <v>3631950</v>
      </c>
      <c r="G2337" s="37">
        <f>F2337/C2336</f>
        <v>6918</v>
      </c>
      <c r="H2337" s="37">
        <v>6918</v>
      </c>
    </row>
    <row r="2338" spans="1:8" ht="15.75" x14ac:dyDescent="0.25">
      <c r="A2338" s="245">
        <v>66</v>
      </c>
      <c r="B2338" s="245"/>
      <c r="C2338" s="249"/>
      <c r="D2338" s="245"/>
      <c r="E2338" s="38" t="s">
        <v>207</v>
      </c>
      <c r="F2338" s="37">
        <f>C2336*H2338</f>
        <v>77700</v>
      </c>
      <c r="G2338" s="37">
        <f>F2338/C2336</f>
        <v>148</v>
      </c>
      <c r="H2338" s="37">
        <v>148</v>
      </c>
    </row>
    <row r="2339" spans="1:8" ht="15.75" customHeight="1" x14ac:dyDescent="0.25">
      <c r="A2339" s="245">
        <f>A2336+1</f>
        <v>48</v>
      </c>
      <c r="B2339" s="245" t="s">
        <v>597</v>
      </c>
      <c r="C2339" s="249">
        <v>485.6</v>
      </c>
      <c r="D2339" s="168"/>
      <c r="E2339" s="38" t="s">
        <v>216</v>
      </c>
      <c r="F2339" s="37">
        <f>SUM(F2340:F2343)</f>
        <v>433640.8</v>
      </c>
      <c r="G2339" s="37">
        <f>SUM(G2340:G2343)</f>
        <v>893</v>
      </c>
      <c r="H2339" s="37">
        <f>SUM(H2340:H2343)</f>
        <v>893</v>
      </c>
    </row>
    <row r="2340" spans="1:8" ht="15.75" customHeight="1" x14ac:dyDescent="0.25">
      <c r="A2340" s="245"/>
      <c r="B2340" s="245"/>
      <c r="C2340" s="249"/>
      <c r="D2340" s="245" t="s">
        <v>210</v>
      </c>
      <c r="E2340" s="38" t="s">
        <v>370</v>
      </c>
      <c r="F2340" s="37">
        <f>C2339*H2340</f>
        <v>219491.20000000001</v>
      </c>
      <c r="G2340" s="37">
        <f>F2340/C2339</f>
        <v>452</v>
      </c>
      <c r="H2340" s="37">
        <v>452</v>
      </c>
    </row>
    <row r="2341" spans="1:8" ht="15.75" x14ac:dyDescent="0.25">
      <c r="A2341" s="245"/>
      <c r="B2341" s="245"/>
      <c r="C2341" s="249"/>
      <c r="D2341" s="245"/>
      <c r="E2341" s="38" t="s">
        <v>207</v>
      </c>
      <c r="F2341" s="37">
        <f>C2339*H2341</f>
        <v>4856</v>
      </c>
      <c r="G2341" s="37">
        <f>F2341/C2339</f>
        <v>10</v>
      </c>
      <c r="H2341" s="37">
        <v>10</v>
      </c>
    </row>
    <row r="2342" spans="1:8" ht="15.75" customHeight="1" x14ac:dyDescent="0.25">
      <c r="A2342" s="245">
        <f>A2339+1</f>
        <v>49</v>
      </c>
      <c r="B2342" s="245"/>
      <c r="C2342" s="249"/>
      <c r="D2342" s="245" t="s">
        <v>211</v>
      </c>
      <c r="E2342" s="38" t="s">
        <v>370</v>
      </c>
      <c r="F2342" s="37">
        <f>C2339*H2342</f>
        <v>204923.2</v>
      </c>
      <c r="G2342" s="37">
        <f>F2342/C2339</f>
        <v>422</v>
      </c>
      <c r="H2342" s="37">
        <v>422</v>
      </c>
    </row>
    <row r="2343" spans="1:8" ht="15.75" x14ac:dyDescent="0.25">
      <c r="A2343" s="245"/>
      <c r="B2343" s="245"/>
      <c r="C2343" s="249"/>
      <c r="D2343" s="245"/>
      <c r="E2343" s="38" t="s">
        <v>207</v>
      </c>
      <c r="F2343" s="37">
        <f>C2339*H2343</f>
        <v>4370.3999999999996</v>
      </c>
      <c r="G2343" s="37">
        <f>F2343/C2339</f>
        <v>9</v>
      </c>
      <c r="H2343" s="37">
        <v>9</v>
      </c>
    </row>
    <row r="2344" spans="1:8" ht="15.75" customHeight="1" x14ac:dyDescent="0.25">
      <c r="A2344" s="245">
        <f>A2339+1</f>
        <v>49</v>
      </c>
      <c r="B2344" s="245" t="s">
        <v>598</v>
      </c>
      <c r="C2344" s="249">
        <v>476</v>
      </c>
      <c r="D2344" s="245" t="s">
        <v>214</v>
      </c>
      <c r="E2344" s="38" t="s">
        <v>216</v>
      </c>
      <c r="F2344" s="37">
        <f>SUM(F2345:F2348)</f>
        <v>3416252</v>
      </c>
      <c r="G2344" s="37">
        <f>SUM(G2345:G2348)</f>
        <v>7177</v>
      </c>
      <c r="H2344" s="37">
        <f>SUM(H2345:H2348)</f>
        <v>7177</v>
      </c>
    </row>
    <row r="2345" spans="1:8" ht="15.75" x14ac:dyDescent="0.25">
      <c r="A2345" s="245">
        <v>297</v>
      </c>
      <c r="B2345" s="245"/>
      <c r="C2345" s="249"/>
      <c r="D2345" s="245"/>
      <c r="E2345" s="38" t="s">
        <v>370</v>
      </c>
      <c r="F2345" s="37">
        <f>C2344*H2345</f>
        <v>2327640</v>
      </c>
      <c r="G2345" s="37">
        <f>F2345/C2344</f>
        <v>4890</v>
      </c>
      <c r="H2345" s="37">
        <v>4890</v>
      </c>
    </row>
    <row r="2346" spans="1:8" ht="15.75" x14ac:dyDescent="0.25">
      <c r="A2346" s="245">
        <v>298</v>
      </c>
      <c r="B2346" s="245"/>
      <c r="C2346" s="249"/>
      <c r="D2346" s="245"/>
      <c r="E2346" s="38" t="s">
        <v>207</v>
      </c>
      <c r="F2346" s="37">
        <f>C2344*H2346</f>
        <v>49980</v>
      </c>
      <c r="G2346" s="37">
        <f>F2346/C2344</f>
        <v>105</v>
      </c>
      <c r="H2346" s="37">
        <v>105</v>
      </c>
    </row>
    <row r="2347" spans="1:8" ht="16.5" customHeight="1" x14ac:dyDescent="0.25">
      <c r="A2347" s="245">
        <v>301</v>
      </c>
      <c r="B2347" s="245"/>
      <c r="C2347" s="249"/>
      <c r="D2347" s="245"/>
      <c r="E2347" s="38" t="s">
        <v>399</v>
      </c>
      <c r="F2347" s="37">
        <f>C2344*H2347</f>
        <v>1016736</v>
      </c>
      <c r="G2347" s="37">
        <f>F2347/C2344</f>
        <v>2136</v>
      </c>
      <c r="H2347" s="37">
        <v>2136</v>
      </c>
    </row>
    <row r="2348" spans="1:8" ht="15.75" x14ac:dyDescent="0.25">
      <c r="A2348" s="245">
        <v>302</v>
      </c>
      <c r="B2348" s="245"/>
      <c r="C2348" s="249"/>
      <c r="D2348" s="245"/>
      <c r="E2348" s="38" t="s">
        <v>207</v>
      </c>
      <c r="F2348" s="37">
        <f>C2344*H2348</f>
        <v>21896</v>
      </c>
      <c r="G2348" s="37">
        <f>F2348/C2344</f>
        <v>46</v>
      </c>
      <c r="H2348" s="37">
        <v>46</v>
      </c>
    </row>
    <row r="2349" spans="1:8" ht="15.75" customHeight="1" x14ac:dyDescent="0.25">
      <c r="A2349" s="245">
        <f>A2344+1</f>
        <v>50</v>
      </c>
      <c r="B2349" s="245" t="s">
        <v>599</v>
      </c>
      <c r="C2349" s="249">
        <v>432.5</v>
      </c>
      <c r="D2349" s="168"/>
      <c r="E2349" s="38" t="s">
        <v>216</v>
      </c>
      <c r="F2349" s="37">
        <f>SUM(F2350:F2353)</f>
        <v>386222.5</v>
      </c>
      <c r="G2349" s="37">
        <f>SUM(G2350:G2353)</f>
        <v>893</v>
      </c>
      <c r="H2349" s="37">
        <f>SUM(H2350:H2353)</f>
        <v>893</v>
      </c>
    </row>
    <row r="2350" spans="1:8" ht="15.75" customHeight="1" x14ac:dyDescent="0.25">
      <c r="A2350" s="245"/>
      <c r="B2350" s="245"/>
      <c r="C2350" s="249"/>
      <c r="D2350" s="245" t="s">
        <v>210</v>
      </c>
      <c r="E2350" s="38" t="s">
        <v>370</v>
      </c>
      <c r="F2350" s="37">
        <f>C2349*H2350</f>
        <v>195490</v>
      </c>
      <c r="G2350" s="37">
        <f>F2350/C2349</f>
        <v>452</v>
      </c>
      <c r="H2350" s="37">
        <v>452</v>
      </c>
    </row>
    <row r="2351" spans="1:8" ht="15.75" x14ac:dyDescent="0.25">
      <c r="A2351" s="245"/>
      <c r="B2351" s="245"/>
      <c r="C2351" s="249"/>
      <c r="D2351" s="245"/>
      <c r="E2351" s="38" t="s">
        <v>207</v>
      </c>
      <c r="F2351" s="37">
        <f>C2349*H2351</f>
        <v>4325</v>
      </c>
      <c r="G2351" s="37">
        <f>F2351/C2349</f>
        <v>10</v>
      </c>
      <c r="H2351" s="37">
        <v>10</v>
      </c>
    </row>
    <row r="2352" spans="1:8" ht="15.75" customHeight="1" x14ac:dyDescent="0.25">
      <c r="A2352" s="245">
        <f>A2349+1</f>
        <v>51</v>
      </c>
      <c r="B2352" s="245"/>
      <c r="C2352" s="249"/>
      <c r="D2352" s="245" t="s">
        <v>211</v>
      </c>
      <c r="E2352" s="38" t="s">
        <v>370</v>
      </c>
      <c r="F2352" s="37">
        <f>C2349*H2352</f>
        <v>182515</v>
      </c>
      <c r="G2352" s="37">
        <f>F2352/C2349</f>
        <v>422</v>
      </c>
      <c r="H2352" s="37">
        <v>422</v>
      </c>
    </row>
    <row r="2353" spans="1:8" ht="15.75" x14ac:dyDescent="0.25">
      <c r="A2353" s="245"/>
      <c r="B2353" s="245"/>
      <c r="C2353" s="249"/>
      <c r="D2353" s="245"/>
      <c r="E2353" s="38" t="s">
        <v>207</v>
      </c>
      <c r="F2353" s="37">
        <f>C2349*H2353</f>
        <v>3892.5</v>
      </c>
      <c r="G2353" s="37">
        <f>F2353/C2349</f>
        <v>9</v>
      </c>
      <c r="H2353" s="37">
        <v>9</v>
      </c>
    </row>
    <row r="2354" spans="1:8" ht="15.75" customHeight="1" x14ac:dyDescent="0.25">
      <c r="A2354" s="245">
        <f>A2349+1</f>
        <v>51</v>
      </c>
      <c r="B2354" s="245" t="s">
        <v>600</v>
      </c>
      <c r="C2354" s="249">
        <v>424.9</v>
      </c>
      <c r="D2354" s="168"/>
      <c r="E2354" s="38" t="s">
        <v>216</v>
      </c>
      <c r="F2354" s="37">
        <f>SUM(F2355:F2358)</f>
        <v>379435.7</v>
      </c>
      <c r="G2354" s="37">
        <f>SUM(G2355:G2358)</f>
        <v>893</v>
      </c>
      <c r="H2354" s="37">
        <f>SUM(H2355:H2358)</f>
        <v>893</v>
      </c>
    </row>
    <row r="2355" spans="1:8" ht="15.75" customHeight="1" x14ac:dyDescent="0.25">
      <c r="A2355" s="245"/>
      <c r="B2355" s="245"/>
      <c r="C2355" s="249"/>
      <c r="D2355" s="245" t="s">
        <v>210</v>
      </c>
      <c r="E2355" s="38" t="s">
        <v>370</v>
      </c>
      <c r="F2355" s="37">
        <f>C2354*H2355</f>
        <v>192054.8</v>
      </c>
      <c r="G2355" s="37">
        <f>F2355/C2354</f>
        <v>452</v>
      </c>
      <c r="H2355" s="37">
        <v>452</v>
      </c>
    </row>
    <row r="2356" spans="1:8" ht="15.75" x14ac:dyDescent="0.25">
      <c r="A2356" s="245"/>
      <c r="B2356" s="245"/>
      <c r="C2356" s="249"/>
      <c r="D2356" s="245"/>
      <c r="E2356" s="38" t="s">
        <v>207</v>
      </c>
      <c r="F2356" s="37">
        <f>C2354*H2356</f>
        <v>4249</v>
      </c>
      <c r="G2356" s="37">
        <f>F2356/C2354</f>
        <v>10</v>
      </c>
      <c r="H2356" s="37">
        <v>10</v>
      </c>
    </row>
    <row r="2357" spans="1:8" ht="15.75" customHeight="1" x14ac:dyDescent="0.25">
      <c r="A2357" s="245">
        <f>A2354+1</f>
        <v>52</v>
      </c>
      <c r="B2357" s="245"/>
      <c r="C2357" s="249"/>
      <c r="D2357" s="245" t="s">
        <v>211</v>
      </c>
      <c r="E2357" s="38" t="s">
        <v>370</v>
      </c>
      <c r="F2357" s="37">
        <f>C2354*H2357</f>
        <v>179307.8</v>
      </c>
      <c r="G2357" s="37">
        <f>F2357/C2354</f>
        <v>422</v>
      </c>
      <c r="H2357" s="37">
        <v>422</v>
      </c>
    </row>
    <row r="2358" spans="1:8" ht="15.75" x14ac:dyDescent="0.25">
      <c r="A2358" s="245"/>
      <c r="B2358" s="245"/>
      <c r="C2358" s="249"/>
      <c r="D2358" s="245"/>
      <c r="E2358" s="38" t="s">
        <v>207</v>
      </c>
      <c r="F2358" s="37">
        <f>C2354*H2358</f>
        <v>3824.1</v>
      </c>
      <c r="G2358" s="37">
        <f>F2358/C2354</f>
        <v>9</v>
      </c>
      <c r="H2358" s="37">
        <v>9</v>
      </c>
    </row>
    <row r="2359" spans="1:8" ht="15.75" customHeight="1" x14ac:dyDescent="0.25">
      <c r="A2359" s="245">
        <f>A2354+1</f>
        <v>52</v>
      </c>
      <c r="B2359" s="245" t="s">
        <v>601</v>
      </c>
      <c r="C2359" s="249">
        <v>315.08999999999997</v>
      </c>
      <c r="D2359" s="168"/>
      <c r="E2359" s="38" t="s">
        <v>216</v>
      </c>
      <c r="F2359" s="37">
        <f>SUM(F2360:F2363)</f>
        <v>281375.37</v>
      </c>
      <c r="G2359" s="37">
        <f>SUM(G2360:G2363)</f>
        <v>893</v>
      </c>
      <c r="H2359" s="37">
        <f>SUM(H2360:H2363)</f>
        <v>893</v>
      </c>
    </row>
    <row r="2360" spans="1:8" ht="15.75" customHeight="1" x14ac:dyDescent="0.25">
      <c r="A2360" s="245"/>
      <c r="B2360" s="245"/>
      <c r="C2360" s="249"/>
      <c r="D2360" s="245" t="s">
        <v>210</v>
      </c>
      <c r="E2360" s="38" t="s">
        <v>370</v>
      </c>
      <c r="F2360" s="37">
        <f>C2359*H2360</f>
        <v>142420.68</v>
      </c>
      <c r="G2360" s="37">
        <f>F2360/C2359</f>
        <v>452</v>
      </c>
      <c r="H2360" s="37">
        <v>452</v>
      </c>
    </row>
    <row r="2361" spans="1:8" ht="15.75" x14ac:dyDescent="0.25">
      <c r="A2361" s="245"/>
      <c r="B2361" s="245"/>
      <c r="C2361" s="249"/>
      <c r="D2361" s="245"/>
      <c r="E2361" s="38" t="s">
        <v>207</v>
      </c>
      <c r="F2361" s="37">
        <f>C2359*H2361</f>
        <v>3150.9</v>
      </c>
      <c r="G2361" s="37">
        <f>F2361/C2359</f>
        <v>10</v>
      </c>
      <c r="H2361" s="37">
        <v>10</v>
      </c>
    </row>
    <row r="2362" spans="1:8" ht="15.75" customHeight="1" x14ac:dyDescent="0.25">
      <c r="A2362" s="245">
        <f>A2359+1</f>
        <v>53</v>
      </c>
      <c r="B2362" s="245"/>
      <c r="C2362" s="249"/>
      <c r="D2362" s="245" t="s">
        <v>211</v>
      </c>
      <c r="E2362" s="38" t="s">
        <v>370</v>
      </c>
      <c r="F2362" s="37">
        <f>C2359*H2362</f>
        <v>132967.98000000001</v>
      </c>
      <c r="G2362" s="37">
        <f>F2362/C2359</f>
        <v>422</v>
      </c>
      <c r="H2362" s="37">
        <v>422</v>
      </c>
    </row>
    <row r="2363" spans="1:8" ht="15.75" x14ac:dyDescent="0.25">
      <c r="A2363" s="245"/>
      <c r="B2363" s="245"/>
      <c r="C2363" s="249"/>
      <c r="D2363" s="245"/>
      <c r="E2363" s="38" t="s">
        <v>207</v>
      </c>
      <c r="F2363" s="37">
        <f>C2359*H2363</f>
        <v>2835.81</v>
      </c>
      <c r="G2363" s="37">
        <f>F2363/C2359</f>
        <v>9</v>
      </c>
      <c r="H2363" s="37">
        <v>9</v>
      </c>
    </row>
    <row r="2364" spans="1:8" ht="15.75" customHeight="1" x14ac:dyDescent="0.25">
      <c r="A2364" s="245">
        <f>A2359+1</f>
        <v>53</v>
      </c>
      <c r="B2364" s="245" t="s">
        <v>595</v>
      </c>
      <c r="C2364" s="249">
        <v>536.63</v>
      </c>
      <c r="D2364" s="245" t="s">
        <v>213</v>
      </c>
      <c r="E2364" s="38" t="s">
        <v>216</v>
      </c>
      <c r="F2364" s="37">
        <f>F2365+F2366</f>
        <v>245776.54</v>
      </c>
      <c r="G2364" s="37">
        <f>G2365+G2366</f>
        <v>458</v>
      </c>
      <c r="H2364" s="37">
        <f>H2365+H2366</f>
        <v>458</v>
      </c>
    </row>
    <row r="2365" spans="1:8" ht="15.75" x14ac:dyDescent="0.25">
      <c r="A2365" s="245">
        <v>65</v>
      </c>
      <c r="B2365" s="245"/>
      <c r="C2365" s="249"/>
      <c r="D2365" s="245"/>
      <c r="E2365" s="38" t="s">
        <v>370</v>
      </c>
      <c r="F2365" s="37">
        <f>C2364*H2365</f>
        <v>240410.23999999999</v>
      </c>
      <c r="G2365" s="37">
        <f>F2365/C2364</f>
        <v>448</v>
      </c>
      <c r="H2365" s="37">
        <v>448</v>
      </c>
    </row>
    <row r="2366" spans="1:8" ht="15.75" x14ac:dyDescent="0.25">
      <c r="A2366" s="245">
        <v>66</v>
      </c>
      <c r="B2366" s="245"/>
      <c r="C2366" s="249"/>
      <c r="D2366" s="245"/>
      <c r="E2366" s="38" t="s">
        <v>207</v>
      </c>
      <c r="F2366" s="37">
        <f>C2364*H2366</f>
        <v>5366.3</v>
      </c>
      <c r="G2366" s="37">
        <f>F2366/C2364</f>
        <v>10</v>
      </c>
      <c r="H2366" s="37">
        <v>10</v>
      </c>
    </row>
    <row r="2367" spans="1:8" ht="15.75" x14ac:dyDescent="0.25">
      <c r="A2367" s="189" t="s">
        <v>29</v>
      </c>
      <c r="B2367" s="45"/>
      <c r="C2367" s="37">
        <f>C2368+C2371+C2374+C2377+C2386+C2389+C2392+C2395+C2398+C2401+C2404+C2417+C2433</f>
        <v>69401.850000000006</v>
      </c>
      <c r="D2367" s="186"/>
      <c r="E2367" s="38"/>
      <c r="F2367" s="37">
        <f>F2368+F2371+F2374+F2377+F2386+F2389+F2392+F2395+F2398+F2401+F2404+F2417+F2433</f>
        <v>55070672.829999998</v>
      </c>
      <c r="G2367" s="37"/>
      <c r="H2367" s="37"/>
    </row>
    <row r="2368" spans="1:8" ht="15.75" customHeight="1" x14ac:dyDescent="0.25">
      <c r="A2368" s="245">
        <v>1</v>
      </c>
      <c r="B2368" s="245" t="s">
        <v>625</v>
      </c>
      <c r="C2368" s="249">
        <v>374.5</v>
      </c>
      <c r="D2368" s="245" t="s">
        <v>208</v>
      </c>
      <c r="E2368" s="38" t="s">
        <v>216</v>
      </c>
      <c r="F2368" s="37">
        <f>F2369+F2370</f>
        <v>11984</v>
      </c>
      <c r="G2368" s="37">
        <f>G2369+G2370</f>
        <v>32</v>
      </c>
      <c r="H2368" s="37">
        <f>H2369+H2370</f>
        <v>32</v>
      </c>
    </row>
    <row r="2369" spans="1:8" ht="15.75" x14ac:dyDescent="0.25">
      <c r="A2369" s="245">
        <v>65</v>
      </c>
      <c r="B2369" s="245"/>
      <c r="C2369" s="249"/>
      <c r="D2369" s="245"/>
      <c r="E2369" s="38" t="s">
        <v>175</v>
      </c>
      <c r="F2369" s="37">
        <f>C2368*H2369</f>
        <v>8988</v>
      </c>
      <c r="G2369" s="37">
        <f>F2369/C2368</f>
        <v>24</v>
      </c>
      <c r="H2369" s="37">
        <v>24</v>
      </c>
    </row>
    <row r="2370" spans="1:8" ht="31.5" x14ac:dyDescent="0.25">
      <c r="A2370" s="245">
        <v>66</v>
      </c>
      <c r="B2370" s="245"/>
      <c r="C2370" s="249"/>
      <c r="D2370" s="245"/>
      <c r="E2370" s="38" t="s">
        <v>176</v>
      </c>
      <c r="F2370" s="37">
        <f>C2368*H2370</f>
        <v>2996</v>
      </c>
      <c r="G2370" s="37">
        <f>F2370/C2368</f>
        <v>8</v>
      </c>
      <c r="H2370" s="37">
        <v>8</v>
      </c>
    </row>
    <row r="2371" spans="1:8" ht="15.75" customHeight="1" x14ac:dyDescent="0.25">
      <c r="A2371" s="245">
        <f>A2368+1</f>
        <v>2</v>
      </c>
      <c r="B2371" s="245" t="s">
        <v>626</v>
      </c>
      <c r="C2371" s="249">
        <v>368.8</v>
      </c>
      <c r="D2371" s="245" t="s">
        <v>208</v>
      </c>
      <c r="E2371" s="38" t="s">
        <v>216</v>
      </c>
      <c r="F2371" s="37">
        <f>F2372+F2373</f>
        <v>11801.6</v>
      </c>
      <c r="G2371" s="37">
        <f>G2372+G2373</f>
        <v>32</v>
      </c>
      <c r="H2371" s="37">
        <f>H2372+H2373</f>
        <v>32</v>
      </c>
    </row>
    <row r="2372" spans="1:8" ht="15.75" x14ac:dyDescent="0.25">
      <c r="A2372" s="245">
        <v>65</v>
      </c>
      <c r="B2372" s="245"/>
      <c r="C2372" s="249"/>
      <c r="D2372" s="245"/>
      <c r="E2372" s="38" t="s">
        <v>175</v>
      </c>
      <c r="F2372" s="37">
        <f>C2371*H2372</f>
        <v>8851.2000000000007</v>
      </c>
      <c r="G2372" s="37">
        <f>F2372/C2371</f>
        <v>24</v>
      </c>
      <c r="H2372" s="37">
        <v>24</v>
      </c>
    </row>
    <row r="2373" spans="1:8" ht="31.5" x14ac:dyDescent="0.25">
      <c r="A2373" s="245">
        <v>66</v>
      </c>
      <c r="B2373" s="245"/>
      <c r="C2373" s="249"/>
      <c r="D2373" s="245"/>
      <c r="E2373" s="38" t="s">
        <v>176</v>
      </c>
      <c r="F2373" s="37">
        <f>C2371*H2373</f>
        <v>2950.4</v>
      </c>
      <c r="G2373" s="37">
        <f>F2373/C2371</f>
        <v>8</v>
      </c>
      <c r="H2373" s="37">
        <v>8</v>
      </c>
    </row>
    <row r="2374" spans="1:8" ht="15.75" x14ac:dyDescent="0.25">
      <c r="A2374" s="245">
        <f>A2371+1</f>
        <v>3</v>
      </c>
      <c r="B2374" s="245" t="s">
        <v>627</v>
      </c>
      <c r="C2374" s="249">
        <v>2705.3</v>
      </c>
      <c r="D2374" s="245" t="s">
        <v>206</v>
      </c>
      <c r="E2374" s="38" t="s">
        <v>216</v>
      </c>
      <c r="F2374" s="37">
        <f>F2375+F2376</f>
        <v>522122.9</v>
      </c>
      <c r="G2374" s="37">
        <f>G2375+G2376</f>
        <v>193</v>
      </c>
      <c r="H2374" s="37">
        <f>H2375+H2376</f>
        <v>193</v>
      </c>
    </row>
    <row r="2375" spans="1:8" ht="15.75" x14ac:dyDescent="0.25">
      <c r="A2375" s="245">
        <v>65</v>
      </c>
      <c r="B2375" s="245"/>
      <c r="C2375" s="249"/>
      <c r="D2375" s="245"/>
      <c r="E2375" s="38" t="s">
        <v>175</v>
      </c>
      <c r="F2375" s="37">
        <f>C2374*H2375</f>
        <v>416616.2</v>
      </c>
      <c r="G2375" s="37">
        <f>F2375/C2374</f>
        <v>154</v>
      </c>
      <c r="H2375" s="37">
        <v>154</v>
      </c>
    </row>
    <row r="2376" spans="1:8" ht="31.5" x14ac:dyDescent="0.25">
      <c r="A2376" s="245">
        <v>66</v>
      </c>
      <c r="B2376" s="245"/>
      <c r="C2376" s="249"/>
      <c r="D2376" s="245"/>
      <c r="E2376" s="38" t="s">
        <v>176</v>
      </c>
      <c r="F2376" s="37">
        <f>C2374*H2376</f>
        <v>105506.7</v>
      </c>
      <c r="G2376" s="37">
        <f>F2376/C2374</f>
        <v>39</v>
      </c>
      <c r="H2376" s="37">
        <v>39</v>
      </c>
    </row>
    <row r="2377" spans="1:8" ht="15.75" customHeight="1" x14ac:dyDescent="0.25">
      <c r="A2377" s="245">
        <f>A2374+1</f>
        <v>4</v>
      </c>
      <c r="B2377" s="245" t="s">
        <v>628</v>
      </c>
      <c r="C2377" s="249">
        <v>3535.3</v>
      </c>
      <c r="D2377" s="168"/>
      <c r="E2377" s="38" t="s">
        <v>216</v>
      </c>
      <c r="F2377" s="37">
        <f>SUM(F2378:F2385)</f>
        <v>558577.4</v>
      </c>
      <c r="G2377" s="37">
        <f>SUM(G2378:G2385)</f>
        <v>158</v>
      </c>
      <c r="H2377" s="37">
        <f>SUM(H2378:H2385)</f>
        <v>158</v>
      </c>
    </row>
    <row r="2378" spans="1:8" ht="15.75" customHeight="1" x14ac:dyDescent="0.25">
      <c r="A2378" s="245"/>
      <c r="B2378" s="245"/>
      <c r="C2378" s="249"/>
      <c r="D2378" s="245" t="s">
        <v>212</v>
      </c>
      <c r="E2378" s="38" t="s">
        <v>175</v>
      </c>
      <c r="F2378" s="37">
        <f>C2377*H2378</f>
        <v>205047.4</v>
      </c>
      <c r="G2378" s="37">
        <f>F2378/C2377</f>
        <v>58</v>
      </c>
      <c r="H2378" s="37">
        <v>58</v>
      </c>
    </row>
    <row r="2379" spans="1:8" ht="31.5" x14ac:dyDescent="0.25">
      <c r="A2379" s="245"/>
      <c r="B2379" s="245"/>
      <c r="C2379" s="249"/>
      <c r="D2379" s="245"/>
      <c r="E2379" s="38" t="s">
        <v>176</v>
      </c>
      <c r="F2379" s="37">
        <f>C2377*H2379</f>
        <v>67170.7</v>
      </c>
      <c r="G2379" s="37">
        <f>F2379/C2377</f>
        <v>19</v>
      </c>
      <c r="H2379" s="37">
        <v>19</v>
      </c>
    </row>
    <row r="2380" spans="1:8" ht="15.75" customHeight="1" x14ac:dyDescent="0.25">
      <c r="A2380" s="245"/>
      <c r="B2380" s="245"/>
      <c r="C2380" s="249"/>
      <c r="D2380" s="245" t="s">
        <v>210</v>
      </c>
      <c r="E2380" s="38" t="s">
        <v>175</v>
      </c>
      <c r="F2380" s="37">
        <f>C2377*H2380</f>
        <v>74241.3</v>
      </c>
      <c r="G2380" s="37">
        <f>F2380/C2377</f>
        <v>21</v>
      </c>
      <c r="H2380" s="37">
        <v>21</v>
      </c>
    </row>
    <row r="2381" spans="1:8" ht="31.5" x14ac:dyDescent="0.25">
      <c r="A2381" s="245"/>
      <c r="B2381" s="245"/>
      <c r="C2381" s="249"/>
      <c r="D2381" s="245"/>
      <c r="E2381" s="38" t="s">
        <v>176</v>
      </c>
      <c r="F2381" s="37">
        <f>C2377*H2381</f>
        <v>24747.1</v>
      </c>
      <c r="G2381" s="37">
        <f>F2381/C2377</f>
        <v>7</v>
      </c>
      <c r="H2381" s="37">
        <v>7</v>
      </c>
    </row>
    <row r="2382" spans="1:8" ht="15.75" customHeight="1" x14ac:dyDescent="0.25">
      <c r="A2382" s="245">
        <f>A2377+1</f>
        <v>5</v>
      </c>
      <c r="B2382" s="245"/>
      <c r="C2382" s="249"/>
      <c r="D2382" s="245" t="s">
        <v>211</v>
      </c>
      <c r="E2382" s="38" t="s">
        <v>175</v>
      </c>
      <c r="F2382" s="37">
        <f>C2377*H2382</f>
        <v>74241.3</v>
      </c>
      <c r="G2382" s="37">
        <f>F2382/C2377</f>
        <v>21</v>
      </c>
      <c r="H2382" s="37">
        <v>21</v>
      </c>
    </row>
    <row r="2383" spans="1:8" ht="31.5" x14ac:dyDescent="0.25">
      <c r="A2383" s="245"/>
      <c r="B2383" s="245"/>
      <c r="C2383" s="249"/>
      <c r="D2383" s="245"/>
      <c r="E2383" s="38" t="s">
        <v>176</v>
      </c>
      <c r="F2383" s="37">
        <f>C2377*H2383</f>
        <v>24747.1</v>
      </c>
      <c r="G2383" s="37">
        <f>F2383/C2377</f>
        <v>7</v>
      </c>
      <c r="H2383" s="37">
        <v>7</v>
      </c>
    </row>
    <row r="2384" spans="1:8" ht="15.75" customHeight="1" x14ac:dyDescent="0.25">
      <c r="A2384" s="245"/>
      <c r="B2384" s="245"/>
      <c r="C2384" s="249"/>
      <c r="D2384" s="245" t="s">
        <v>213</v>
      </c>
      <c r="E2384" s="38" t="s">
        <v>175</v>
      </c>
      <c r="F2384" s="37">
        <f>C2377*H2384</f>
        <v>67170.7</v>
      </c>
      <c r="G2384" s="37">
        <f>F2384/C2377</f>
        <v>19</v>
      </c>
      <c r="H2384" s="37">
        <v>19</v>
      </c>
    </row>
    <row r="2385" spans="1:8" ht="31.5" x14ac:dyDescent="0.25">
      <c r="A2385" s="245">
        <f>A2382+1</f>
        <v>6</v>
      </c>
      <c r="B2385" s="245"/>
      <c r="C2385" s="249"/>
      <c r="D2385" s="245"/>
      <c r="E2385" s="38" t="s">
        <v>176</v>
      </c>
      <c r="F2385" s="37">
        <f>C2377*H2385</f>
        <v>21211.8</v>
      </c>
      <c r="G2385" s="37">
        <f>F2385/C2377</f>
        <v>6</v>
      </c>
      <c r="H2385" s="37">
        <v>6</v>
      </c>
    </row>
    <row r="2386" spans="1:8" ht="15.75" x14ac:dyDescent="0.25">
      <c r="A2386" s="245">
        <f>A2377+1</f>
        <v>5</v>
      </c>
      <c r="B2386" s="245" t="s">
        <v>629</v>
      </c>
      <c r="C2386" s="249">
        <v>743</v>
      </c>
      <c r="D2386" s="245" t="s">
        <v>206</v>
      </c>
      <c r="E2386" s="38" t="s">
        <v>216</v>
      </c>
      <c r="F2386" s="37">
        <f>F2387+F2388</f>
        <v>185750</v>
      </c>
      <c r="G2386" s="37">
        <f>G2387+G2388</f>
        <v>250</v>
      </c>
      <c r="H2386" s="37">
        <f>H2387+H2388</f>
        <v>250</v>
      </c>
    </row>
    <row r="2387" spans="1:8" ht="15.75" x14ac:dyDescent="0.25">
      <c r="A2387" s="245">
        <v>65</v>
      </c>
      <c r="B2387" s="245"/>
      <c r="C2387" s="249"/>
      <c r="D2387" s="245"/>
      <c r="E2387" s="38" t="s">
        <v>175</v>
      </c>
      <c r="F2387" s="37">
        <f>C2386*H2387</f>
        <v>114422</v>
      </c>
      <c r="G2387" s="37">
        <f>F2387/C2386</f>
        <v>154</v>
      </c>
      <c r="H2387" s="37">
        <v>154</v>
      </c>
    </row>
    <row r="2388" spans="1:8" ht="31.5" x14ac:dyDescent="0.25">
      <c r="A2388" s="245">
        <v>66</v>
      </c>
      <c r="B2388" s="245"/>
      <c r="C2388" s="249"/>
      <c r="D2388" s="245"/>
      <c r="E2388" s="38" t="s">
        <v>176</v>
      </c>
      <c r="F2388" s="37">
        <f>C2386*H2388</f>
        <v>71328</v>
      </c>
      <c r="G2388" s="37">
        <f>F2388/C2386</f>
        <v>96</v>
      </c>
      <c r="H2388" s="37">
        <v>96</v>
      </c>
    </row>
    <row r="2389" spans="1:8" ht="15.75" x14ac:dyDescent="0.25">
      <c r="A2389" s="245">
        <f>A2386+1</f>
        <v>6</v>
      </c>
      <c r="B2389" s="245" t="s">
        <v>630</v>
      </c>
      <c r="C2389" s="249">
        <v>901.46</v>
      </c>
      <c r="D2389" s="245" t="s">
        <v>206</v>
      </c>
      <c r="E2389" s="38" t="s">
        <v>216</v>
      </c>
      <c r="F2389" s="37">
        <f>F2390+F2391</f>
        <v>225365</v>
      </c>
      <c r="G2389" s="37">
        <f>G2390+G2391</f>
        <v>250</v>
      </c>
      <c r="H2389" s="37">
        <f>H2390+H2391</f>
        <v>250</v>
      </c>
    </row>
    <row r="2390" spans="1:8" ht="15.75" x14ac:dyDescent="0.25">
      <c r="A2390" s="245">
        <v>65</v>
      </c>
      <c r="B2390" s="245"/>
      <c r="C2390" s="249"/>
      <c r="D2390" s="245"/>
      <c r="E2390" s="38" t="s">
        <v>175</v>
      </c>
      <c r="F2390" s="37">
        <f>C2389*H2390</f>
        <v>138824.84</v>
      </c>
      <c r="G2390" s="37">
        <f>F2390/C2389</f>
        <v>154</v>
      </c>
      <c r="H2390" s="37">
        <v>154</v>
      </c>
    </row>
    <row r="2391" spans="1:8" ht="31.5" x14ac:dyDescent="0.25">
      <c r="A2391" s="245">
        <v>66</v>
      </c>
      <c r="B2391" s="245"/>
      <c r="C2391" s="249"/>
      <c r="D2391" s="245"/>
      <c r="E2391" s="38" t="s">
        <v>176</v>
      </c>
      <c r="F2391" s="37">
        <f>C2389*H2391</f>
        <v>86540.160000000003</v>
      </c>
      <c r="G2391" s="37">
        <f>F2391/C2389</f>
        <v>96</v>
      </c>
      <c r="H2391" s="37">
        <v>96</v>
      </c>
    </row>
    <row r="2392" spans="1:8" ht="15.75" x14ac:dyDescent="0.25">
      <c r="A2392" s="245">
        <f>A2389+1</f>
        <v>7</v>
      </c>
      <c r="B2392" s="245" t="s">
        <v>621</v>
      </c>
      <c r="C2392" s="249">
        <v>7561.6</v>
      </c>
      <c r="D2392" s="245" t="s">
        <v>206</v>
      </c>
      <c r="E2392" s="38" t="s">
        <v>216</v>
      </c>
      <c r="F2392" s="37">
        <f>F2393+F2394</f>
        <v>12605187.199999999</v>
      </c>
      <c r="G2392" s="37">
        <f>G2393+G2394</f>
        <v>1667</v>
      </c>
      <c r="H2392" s="37">
        <f>H2393+H2394</f>
        <v>1667</v>
      </c>
    </row>
    <row r="2393" spans="1:8" ht="15.75" x14ac:dyDescent="0.25">
      <c r="A2393" s="245">
        <v>65</v>
      </c>
      <c r="B2393" s="245"/>
      <c r="C2393" s="249"/>
      <c r="D2393" s="245"/>
      <c r="E2393" s="38" t="s">
        <v>370</v>
      </c>
      <c r="F2393" s="37">
        <f>C2392*H2393</f>
        <v>12340531.199999999</v>
      </c>
      <c r="G2393" s="37">
        <f>F2393/C2392</f>
        <v>1632</v>
      </c>
      <c r="H2393" s="37">
        <v>1632</v>
      </c>
    </row>
    <row r="2394" spans="1:8" ht="15.75" x14ac:dyDescent="0.25">
      <c r="A2394" s="245">
        <v>66</v>
      </c>
      <c r="B2394" s="245"/>
      <c r="C2394" s="249"/>
      <c r="D2394" s="245"/>
      <c r="E2394" s="38" t="s">
        <v>207</v>
      </c>
      <c r="F2394" s="37">
        <f>C2392*H2394</f>
        <v>264656</v>
      </c>
      <c r="G2394" s="37">
        <f>F2394/C2392</f>
        <v>35</v>
      </c>
      <c r="H2394" s="37">
        <v>35</v>
      </c>
    </row>
    <row r="2395" spans="1:8" ht="15.75" x14ac:dyDescent="0.25">
      <c r="A2395" s="245">
        <f>A2392+1</f>
        <v>8</v>
      </c>
      <c r="B2395" s="245" t="s">
        <v>622</v>
      </c>
      <c r="C2395" s="249">
        <v>8069.69</v>
      </c>
      <c r="D2395" s="245" t="s">
        <v>206</v>
      </c>
      <c r="E2395" s="38" t="s">
        <v>216</v>
      </c>
      <c r="F2395" s="37">
        <f>F2396+F2397</f>
        <v>13452173.23</v>
      </c>
      <c r="G2395" s="37">
        <f>G2396+G2397</f>
        <v>1667</v>
      </c>
      <c r="H2395" s="37">
        <f>H2396+H2397</f>
        <v>1667</v>
      </c>
    </row>
    <row r="2396" spans="1:8" ht="15.75" x14ac:dyDescent="0.25">
      <c r="A2396" s="245">
        <v>65</v>
      </c>
      <c r="B2396" s="245"/>
      <c r="C2396" s="249"/>
      <c r="D2396" s="245"/>
      <c r="E2396" s="38" t="s">
        <v>370</v>
      </c>
      <c r="F2396" s="37">
        <f>C2395*H2396</f>
        <v>13169734.08</v>
      </c>
      <c r="G2396" s="37">
        <f>F2396/C2395</f>
        <v>1632</v>
      </c>
      <c r="H2396" s="37">
        <v>1632</v>
      </c>
    </row>
    <row r="2397" spans="1:8" ht="15.75" x14ac:dyDescent="0.25">
      <c r="A2397" s="245">
        <v>66</v>
      </c>
      <c r="B2397" s="245"/>
      <c r="C2397" s="249"/>
      <c r="D2397" s="245"/>
      <c r="E2397" s="38" t="s">
        <v>207</v>
      </c>
      <c r="F2397" s="37">
        <f>C2395*H2397</f>
        <v>282439.15000000002</v>
      </c>
      <c r="G2397" s="37">
        <f>F2397/C2395</f>
        <v>35</v>
      </c>
      <c r="H2397" s="37">
        <v>35</v>
      </c>
    </row>
    <row r="2398" spans="1:8" ht="15.75" x14ac:dyDescent="0.25">
      <c r="A2398" s="245">
        <f>A2395+1</f>
        <v>9</v>
      </c>
      <c r="B2398" s="245" t="s">
        <v>631</v>
      </c>
      <c r="C2398" s="249">
        <v>8595.5</v>
      </c>
      <c r="D2398" s="245" t="s">
        <v>206</v>
      </c>
      <c r="E2398" s="38" t="s">
        <v>216</v>
      </c>
      <c r="F2398" s="37">
        <f>F2399+F2400</f>
        <v>1504212.5</v>
      </c>
      <c r="G2398" s="37">
        <f>G2399+G2400</f>
        <v>175</v>
      </c>
      <c r="H2398" s="37">
        <f>H2399+H2400</f>
        <v>175</v>
      </c>
    </row>
    <row r="2399" spans="1:8" ht="15.75" x14ac:dyDescent="0.25">
      <c r="A2399" s="245">
        <v>65</v>
      </c>
      <c r="B2399" s="245"/>
      <c r="C2399" s="249"/>
      <c r="D2399" s="245"/>
      <c r="E2399" s="38" t="s">
        <v>175</v>
      </c>
      <c r="F2399" s="37">
        <f>C2398*H2399</f>
        <v>1323707</v>
      </c>
      <c r="G2399" s="37">
        <f>F2399/C2398</f>
        <v>154</v>
      </c>
      <c r="H2399" s="37">
        <v>154</v>
      </c>
    </row>
    <row r="2400" spans="1:8" ht="31.5" x14ac:dyDescent="0.25">
      <c r="A2400" s="245">
        <v>66</v>
      </c>
      <c r="B2400" s="245"/>
      <c r="C2400" s="249"/>
      <c r="D2400" s="245"/>
      <c r="E2400" s="38" t="s">
        <v>176</v>
      </c>
      <c r="F2400" s="37">
        <f>C2398*H2400</f>
        <v>180505.5</v>
      </c>
      <c r="G2400" s="37">
        <f>F2400/C2398</f>
        <v>21</v>
      </c>
      <c r="H2400" s="37">
        <v>21</v>
      </c>
    </row>
    <row r="2401" spans="1:8" ht="15.75" x14ac:dyDescent="0.25">
      <c r="A2401" s="245">
        <f>A2398+1</f>
        <v>10</v>
      </c>
      <c r="B2401" s="245" t="s">
        <v>632</v>
      </c>
      <c r="C2401" s="249">
        <v>8292.2000000000007</v>
      </c>
      <c r="D2401" s="245" t="s">
        <v>206</v>
      </c>
      <c r="E2401" s="38" t="s">
        <v>216</v>
      </c>
      <c r="F2401" s="37">
        <f>F2402+F2403</f>
        <v>1451135</v>
      </c>
      <c r="G2401" s="37">
        <f>G2402+G2403</f>
        <v>175</v>
      </c>
      <c r="H2401" s="37">
        <f>H2402+H2403</f>
        <v>175</v>
      </c>
    </row>
    <row r="2402" spans="1:8" ht="15.75" x14ac:dyDescent="0.25">
      <c r="A2402" s="245">
        <v>65</v>
      </c>
      <c r="B2402" s="245"/>
      <c r="C2402" s="249"/>
      <c r="D2402" s="245"/>
      <c r="E2402" s="38" t="s">
        <v>175</v>
      </c>
      <c r="F2402" s="37">
        <f>C2401*H2402</f>
        <v>1276998.8</v>
      </c>
      <c r="G2402" s="37">
        <f>F2402/C2401</f>
        <v>154</v>
      </c>
      <c r="H2402" s="37">
        <v>154</v>
      </c>
    </row>
    <row r="2403" spans="1:8" ht="31.5" x14ac:dyDescent="0.25">
      <c r="A2403" s="245">
        <v>66</v>
      </c>
      <c r="B2403" s="245"/>
      <c r="C2403" s="249"/>
      <c r="D2403" s="245"/>
      <c r="E2403" s="38" t="s">
        <v>176</v>
      </c>
      <c r="F2403" s="37">
        <f>C2401*H2403</f>
        <v>174136.2</v>
      </c>
      <c r="G2403" s="37">
        <f>F2403/C2401</f>
        <v>21</v>
      </c>
      <c r="H2403" s="37">
        <v>21</v>
      </c>
    </row>
    <row r="2404" spans="1:8" ht="15.75" x14ac:dyDescent="0.25">
      <c r="A2404" s="245">
        <f>A2401+1</f>
        <v>11</v>
      </c>
      <c r="B2404" s="245" t="s">
        <v>633</v>
      </c>
      <c r="C2404" s="249">
        <v>7928</v>
      </c>
      <c r="D2404" s="186"/>
      <c r="E2404" s="38" t="s">
        <v>216</v>
      </c>
      <c r="F2404" s="37">
        <f>SUM(F2405:F2416)</f>
        <v>7012104</v>
      </c>
      <c r="G2404" s="37">
        <f>SUM(G2405:G2416)</f>
        <v>884.47</v>
      </c>
      <c r="H2404" s="37">
        <f>SUM(H2405:H2416)</f>
        <v>884.47</v>
      </c>
    </row>
    <row r="2405" spans="1:8" ht="31.5" x14ac:dyDescent="0.25">
      <c r="A2405" s="245"/>
      <c r="B2405" s="245"/>
      <c r="C2405" s="249"/>
      <c r="D2405" s="245" t="s">
        <v>316</v>
      </c>
      <c r="E2405" s="38" t="s">
        <v>176</v>
      </c>
      <c r="F2405" s="37">
        <v>2500</v>
      </c>
      <c r="G2405" s="37">
        <f>F2405/C2404</f>
        <v>0.32</v>
      </c>
      <c r="H2405" s="37">
        <f>2500/C2404</f>
        <v>0.32</v>
      </c>
    </row>
    <row r="2406" spans="1:8" ht="15.75" x14ac:dyDescent="0.25">
      <c r="A2406" s="245">
        <v>756</v>
      </c>
      <c r="B2406" s="245"/>
      <c r="C2406" s="249"/>
      <c r="D2406" s="245"/>
      <c r="E2406" s="38" t="s">
        <v>178</v>
      </c>
      <c r="F2406" s="37">
        <v>1713850</v>
      </c>
      <c r="G2406" s="37">
        <f>F2406/C2404-0.02</f>
        <v>216.16</v>
      </c>
      <c r="H2406" s="37">
        <f>1713850/C2404-0.02</f>
        <v>216.16</v>
      </c>
    </row>
    <row r="2407" spans="1:8" ht="15.75" x14ac:dyDescent="0.25">
      <c r="A2407" s="245">
        <v>757</v>
      </c>
      <c r="B2407" s="245"/>
      <c r="C2407" s="249"/>
      <c r="D2407" s="245"/>
      <c r="E2407" s="38" t="s">
        <v>207</v>
      </c>
      <c r="F2407" s="37">
        <v>36676</v>
      </c>
      <c r="G2407" s="37">
        <f>F2407/C2404</f>
        <v>4.63</v>
      </c>
      <c r="H2407" s="37">
        <f>36676/C2404</f>
        <v>4.63</v>
      </c>
    </row>
    <row r="2408" spans="1:8" ht="31.5" x14ac:dyDescent="0.25">
      <c r="A2408" s="245"/>
      <c r="B2408" s="245"/>
      <c r="C2408" s="249"/>
      <c r="D2408" s="245" t="s">
        <v>319</v>
      </c>
      <c r="E2408" s="38" t="s">
        <v>176</v>
      </c>
      <c r="F2408" s="37">
        <v>2500</v>
      </c>
      <c r="G2408" s="37">
        <f>F2408/C2404</f>
        <v>0.32</v>
      </c>
      <c r="H2408" s="37">
        <f>2500/C2404</f>
        <v>0.32</v>
      </c>
    </row>
    <row r="2409" spans="1:8" ht="15.75" x14ac:dyDescent="0.25">
      <c r="A2409" s="245"/>
      <c r="B2409" s="245"/>
      <c r="C2409" s="249"/>
      <c r="D2409" s="245"/>
      <c r="E2409" s="38" t="s">
        <v>178</v>
      </c>
      <c r="F2409" s="37">
        <v>1713850</v>
      </c>
      <c r="G2409" s="37">
        <f>F2409/C2404-0.01</f>
        <v>216.17</v>
      </c>
      <c r="H2409" s="37">
        <f>1713850/C2404-0.01</f>
        <v>216.17</v>
      </c>
    </row>
    <row r="2410" spans="1:8" ht="15.75" x14ac:dyDescent="0.25">
      <c r="A2410" s="245"/>
      <c r="B2410" s="245"/>
      <c r="C2410" s="249"/>
      <c r="D2410" s="245"/>
      <c r="E2410" s="38" t="s">
        <v>207</v>
      </c>
      <c r="F2410" s="37">
        <v>36676</v>
      </c>
      <c r="G2410" s="37">
        <f>F2410/C2404</f>
        <v>4.63</v>
      </c>
      <c r="H2410" s="37">
        <f>36676/C2404</f>
        <v>4.63</v>
      </c>
    </row>
    <row r="2411" spans="1:8" ht="31.5" x14ac:dyDescent="0.25">
      <c r="A2411" s="245"/>
      <c r="B2411" s="245"/>
      <c r="C2411" s="249"/>
      <c r="D2411" s="245" t="s">
        <v>320</v>
      </c>
      <c r="E2411" s="38" t="s">
        <v>176</v>
      </c>
      <c r="F2411" s="37">
        <v>2500</v>
      </c>
      <c r="G2411" s="37">
        <f>F2411/C2404</f>
        <v>0.32</v>
      </c>
      <c r="H2411" s="37">
        <f>2500/C2404</f>
        <v>0.32</v>
      </c>
    </row>
    <row r="2412" spans="1:8" ht="15.75" x14ac:dyDescent="0.25">
      <c r="A2412" s="245"/>
      <c r="B2412" s="245"/>
      <c r="C2412" s="249"/>
      <c r="D2412" s="245"/>
      <c r="E2412" s="38" t="s">
        <v>178</v>
      </c>
      <c r="F2412" s="37">
        <v>1713850</v>
      </c>
      <c r="G2412" s="37">
        <f>F2412/C2404-0.01</f>
        <v>216.17</v>
      </c>
      <c r="H2412" s="37">
        <f>1713850/C2404-0.01</f>
        <v>216.17</v>
      </c>
    </row>
    <row r="2413" spans="1:8" ht="15.75" x14ac:dyDescent="0.25">
      <c r="A2413" s="245"/>
      <c r="B2413" s="245"/>
      <c r="C2413" s="249"/>
      <c r="D2413" s="245"/>
      <c r="E2413" s="38" t="s">
        <v>207</v>
      </c>
      <c r="F2413" s="37">
        <v>36676</v>
      </c>
      <c r="G2413" s="37">
        <f>F2413/C2404</f>
        <v>4.63</v>
      </c>
      <c r="H2413" s="37">
        <f>36676/C2404</f>
        <v>4.63</v>
      </c>
    </row>
    <row r="2414" spans="1:8" ht="31.5" x14ac:dyDescent="0.25">
      <c r="A2414" s="245"/>
      <c r="B2414" s="245"/>
      <c r="C2414" s="249"/>
      <c r="D2414" s="245" t="s">
        <v>321</v>
      </c>
      <c r="E2414" s="38" t="s">
        <v>176</v>
      </c>
      <c r="F2414" s="37">
        <v>2500</v>
      </c>
      <c r="G2414" s="37">
        <f>F2414/C2404</f>
        <v>0.32</v>
      </c>
      <c r="H2414" s="37">
        <f>2500/C2404</f>
        <v>0.32</v>
      </c>
    </row>
    <row r="2415" spans="1:8" ht="15.75" x14ac:dyDescent="0.25">
      <c r="A2415" s="245"/>
      <c r="B2415" s="245"/>
      <c r="C2415" s="249"/>
      <c r="D2415" s="245"/>
      <c r="E2415" s="38" t="s">
        <v>178</v>
      </c>
      <c r="F2415" s="37">
        <v>1713850</v>
      </c>
      <c r="G2415" s="37">
        <f>F2415/C2404-0.01</f>
        <v>216.17</v>
      </c>
      <c r="H2415" s="37">
        <f>1713850/C2404-0.01</f>
        <v>216.17</v>
      </c>
    </row>
    <row r="2416" spans="1:8" ht="15.75" x14ac:dyDescent="0.25">
      <c r="A2416" s="245"/>
      <c r="B2416" s="245"/>
      <c r="C2416" s="249"/>
      <c r="D2416" s="245"/>
      <c r="E2416" s="38" t="s">
        <v>207</v>
      </c>
      <c r="F2416" s="37">
        <v>36676</v>
      </c>
      <c r="G2416" s="37">
        <f>F2416/C2404</f>
        <v>4.63</v>
      </c>
      <c r="H2416" s="37">
        <f>36676/C2404</f>
        <v>4.63</v>
      </c>
    </row>
    <row r="2417" spans="1:8" ht="15.75" x14ac:dyDescent="0.25">
      <c r="A2417" s="245">
        <f>A2404+1</f>
        <v>12</v>
      </c>
      <c r="B2417" s="245" t="s">
        <v>634</v>
      </c>
      <c r="C2417" s="249">
        <v>10125.4</v>
      </c>
      <c r="D2417" s="186"/>
      <c r="E2417" s="38" t="s">
        <v>216</v>
      </c>
      <c r="F2417" s="37">
        <f>SUM(F2418:F2432)</f>
        <v>8765130</v>
      </c>
      <c r="G2417" s="37">
        <f>SUM(G2418:G2432)</f>
        <v>865.66</v>
      </c>
      <c r="H2417" s="37">
        <f>SUM(H2418:H2432)</f>
        <v>865.66</v>
      </c>
    </row>
    <row r="2418" spans="1:8" ht="31.5" x14ac:dyDescent="0.25">
      <c r="A2418" s="245"/>
      <c r="B2418" s="245"/>
      <c r="C2418" s="249"/>
      <c r="D2418" s="245" t="s">
        <v>316</v>
      </c>
      <c r="E2418" s="38" t="s">
        <v>176</v>
      </c>
      <c r="F2418" s="37">
        <v>2500</v>
      </c>
      <c r="G2418" s="37">
        <f>F2418/C2417</f>
        <v>0.25</v>
      </c>
      <c r="H2418" s="37">
        <f>2500/C2417</f>
        <v>0.25</v>
      </c>
    </row>
    <row r="2419" spans="1:8" ht="15.75" x14ac:dyDescent="0.25">
      <c r="A2419" s="245">
        <v>756</v>
      </c>
      <c r="B2419" s="245"/>
      <c r="C2419" s="249"/>
      <c r="D2419" s="245"/>
      <c r="E2419" s="38" t="s">
        <v>178</v>
      </c>
      <c r="F2419" s="37">
        <v>1713850</v>
      </c>
      <c r="G2419" s="37">
        <f>F2419/C2417+0.01</f>
        <v>169.27</v>
      </c>
      <c r="H2419" s="37">
        <f>1713850/C2417+0.01</f>
        <v>169.27</v>
      </c>
    </row>
    <row r="2420" spans="1:8" ht="15.75" x14ac:dyDescent="0.25">
      <c r="A2420" s="245">
        <v>757</v>
      </c>
      <c r="B2420" s="245"/>
      <c r="C2420" s="249"/>
      <c r="D2420" s="245"/>
      <c r="E2420" s="38" t="s">
        <v>207</v>
      </c>
      <c r="F2420" s="37">
        <v>36676</v>
      </c>
      <c r="G2420" s="37">
        <f>F2420/C2417</f>
        <v>3.62</v>
      </c>
      <c r="H2420" s="37">
        <f>36676/C2417</f>
        <v>3.62</v>
      </c>
    </row>
    <row r="2421" spans="1:8" ht="31.5" x14ac:dyDescent="0.25">
      <c r="A2421" s="245"/>
      <c r="B2421" s="245"/>
      <c r="C2421" s="249"/>
      <c r="D2421" s="245" t="s">
        <v>319</v>
      </c>
      <c r="E2421" s="38" t="s">
        <v>176</v>
      </c>
      <c r="F2421" s="37">
        <v>2500</v>
      </c>
      <c r="G2421" s="37">
        <f>F2421/C2417</f>
        <v>0.25</v>
      </c>
      <c r="H2421" s="37">
        <f>2500/C2417</f>
        <v>0.25</v>
      </c>
    </row>
    <row r="2422" spans="1:8" ht="15.75" x14ac:dyDescent="0.25">
      <c r="A2422" s="245"/>
      <c r="B2422" s="245"/>
      <c r="C2422" s="249"/>
      <c r="D2422" s="245"/>
      <c r="E2422" s="38" t="s">
        <v>178</v>
      </c>
      <c r="F2422" s="37">
        <v>1713850</v>
      </c>
      <c r="G2422" s="37">
        <f>F2422/C2417</f>
        <v>169.26</v>
      </c>
      <c r="H2422" s="37">
        <f>1713850/C2417</f>
        <v>169.26</v>
      </c>
    </row>
    <row r="2423" spans="1:8" ht="15.75" x14ac:dyDescent="0.25">
      <c r="A2423" s="245"/>
      <c r="B2423" s="245"/>
      <c r="C2423" s="249"/>
      <c r="D2423" s="245"/>
      <c r="E2423" s="38" t="s">
        <v>207</v>
      </c>
      <c r="F2423" s="37">
        <v>36676</v>
      </c>
      <c r="G2423" s="37">
        <f>F2423/C2417</f>
        <v>3.62</v>
      </c>
      <c r="H2423" s="37">
        <f>36676/C2417</f>
        <v>3.62</v>
      </c>
    </row>
    <row r="2424" spans="1:8" ht="31.5" x14ac:dyDescent="0.25">
      <c r="A2424" s="245"/>
      <c r="B2424" s="245"/>
      <c r="C2424" s="249"/>
      <c r="D2424" s="245" t="s">
        <v>320</v>
      </c>
      <c r="E2424" s="38" t="s">
        <v>176</v>
      </c>
      <c r="F2424" s="37">
        <v>2500</v>
      </c>
      <c r="G2424" s="37">
        <f>F2424/C2417</f>
        <v>0.25</v>
      </c>
      <c r="H2424" s="37">
        <f>2500/C2417</f>
        <v>0.25</v>
      </c>
    </row>
    <row r="2425" spans="1:8" ht="15.75" x14ac:dyDescent="0.25">
      <c r="A2425" s="245"/>
      <c r="B2425" s="245"/>
      <c r="C2425" s="249"/>
      <c r="D2425" s="245"/>
      <c r="E2425" s="38" t="s">
        <v>178</v>
      </c>
      <c r="F2425" s="37">
        <v>1713850</v>
      </c>
      <c r="G2425" s="37">
        <f>F2425/C2417</f>
        <v>169.26</v>
      </c>
      <c r="H2425" s="37">
        <f>1713850/C2417</f>
        <v>169.26</v>
      </c>
    </row>
    <row r="2426" spans="1:8" ht="15.75" x14ac:dyDescent="0.25">
      <c r="A2426" s="245"/>
      <c r="B2426" s="245"/>
      <c r="C2426" s="249"/>
      <c r="D2426" s="245"/>
      <c r="E2426" s="38" t="s">
        <v>207</v>
      </c>
      <c r="F2426" s="37">
        <v>36676</v>
      </c>
      <c r="G2426" s="37">
        <f>F2426/C2417</f>
        <v>3.62</v>
      </c>
      <c r="H2426" s="37">
        <f>36676/C2417</f>
        <v>3.62</v>
      </c>
    </row>
    <row r="2427" spans="1:8" ht="31.5" x14ac:dyDescent="0.25">
      <c r="A2427" s="245"/>
      <c r="B2427" s="245"/>
      <c r="C2427" s="249"/>
      <c r="D2427" s="245" t="s">
        <v>321</v>
      </c>
      <c r="E2427" s="38" t="s">
        <v>176</v>
      </c>
      <c r="F2427" s="37">
        <v>2500</v>
      </c>
      <c r="G2427" s="37">
        <f>F2427/C2417</f>
        <v>0.25</v>
      </c>
      <c r="H2427" s="37">
        <f>2500/C2417</f>
        <v>0.25</v>
      </c>
    </row>
    <row r="2428" spans="1:8" ht="15.75" x14ac:dyDescent="0.25">
      <c r="A2428" s="245"/>
      <c r="B2428" s="245"/>
      <c r="C2428" s="249"/>
      <c r="D2428" s="245"/>
      <c r="E2428" s="38" t="s">
        <v>178</v>
      </c>
      <c r="F2428" s="37">
        <v>1713850</v>
      </c>
      <c r="G2428" s="37">
        <f>F2428/C2417</f>
        <v>169.26</v>
      </c>
      <c r="H2428" s="37">
        <f>1713850/C2417</f>
        <v>169.26</v>
      </c>
    </row>
    <row r="2429" spans="1:8" ht="15.75" x14ac:dyDescent="0.25">
      <c r="A2429" s="245"/>
      <c r="B2429" s="245"/>
      <c r="C2429" s="249"/>
      <c r="D2429" s="245"/>
      <c r="E2429" s="38" t="s">
        <v>207</v>
      </c>
      <c r="F2429" s="37">
        <v>36676</v>
      </c>
      <c r="G2429" s="37">
        <f>F2429/C2417</f>
        <v>3.62</v>
      </c>
      <c r="H2429" s="37">
        <f>36676/C2417</f>
        <v>3.62</v>
      </c>
    </row>
    <row r="2430" spans="1:8" ht="31.5" x14ac:dyDescent="0.25">
      <c r="A2430" s="245"/>
      <c r="B2430" s="245"/>
      <c r="C2430" s="249"/>
      <c r="D2430" s="245" t="s">
        <v>317</v>
      </c>
      <c r="E2430" s="38" t="s">
        <v>176</v>
      </c>
      <c r="F2430" s="37">
        <v>2500</v>
      </c>
      <c r="G2430" s="37">
        <f>F2430/C2417</f>
        <v>0.25</v>
      </c>
      <c r="H2430" s="37">
        <f>2500/C2417</f>
        <v>0.25</v>
      </c>
    </row>
    <row r="2431" spans="1:8" ht="15.75" x14ac:dyDescent="0.25">
      <c r="A2431" s="245"/>
      <c r="B2431" s="245"/>
      <c r="C2431" s="249"/>
      <c r="D2431" s="245"/>
      <c r="E2431" s="38" t="s">
        <v>178</v>
      </c>
      <c r="F2431" s="37">
        <v>1713850</v>
      </c>
      <c r="G2431" s="37">
        <f>F2431/C2417</f>
        <v>169.26</v>
      </c>
      <c r="H2431" s="37">
        <f>1713850/C2417</f>
        <v>169.26</v>
      </c>
    </row>
    <row r="2432" spans="1:8" ht="15.75" x14ac:dyDescent="0.25">
      <c r="A2432" s="245"/>
      <c r="B2432" s="245"/>
      <c r="C2432" s="249"/>
      <c r="D2432" s="245"/>
      <c r="E2432" s="38" t="s">
        <v>207</v>
      </c>
      <c r="F2432" s="37">
        <v>36676</v>
      </c>
      <c r="G2432" s="37">
        <f>F2432/C2417</f>
        <v>3.62</v>
      </c>
      <c r="H2432" s="37">
        <f>36676/C2417</f>
        <v>3.62</v>
      </c>
    </row>
    <row r="2433" spans="1:8" ht="15.75" x14ac:dyDescent="0.25">
      <c r="A2433" s="245">
        <f>A2417+1</f>
        <v>13</v>
      </c>
      <c r="B2433" s="245" t="s">
        <v>635</v>
      </c>
      <c r="C2433" s="249">
        <v>10201.1</v>
      </c>
      <c r="D2433" s="186"/>
      <c r="E2433" s="38" t="s">
        <v>216</v>
      </c>
      <c r="F2433" s="37">
        <f>SUM(F2434:F2448)</f>
        <v>8765130</v>
      </c>
      <c r="G2433" s="37">
        <f>SUM(G2434:G2448)</f>
        <v>859.23</v>
      </c>
      <c r="H2433" s="37">
        <f>SUM(H2434:H2448)</f>
        <v>859.23</v>
      </c>
    </row>
    <row r="2434" spans="1:8" ht="31.5" x14ac:dyDescent="0.25">
      <c r="A2434" s="245"/>
      <c r="B2434" s="245"/>
      <c r="C2434" s="249"/>
      <c r="D2434" s="245" t="s">
        <v>316</v>
      </c>
      <c r="E2434" s="38" t="s">
        <v>176</v>
      </c>
      <c r="F2434" s="37">
        <v>2500</v>
      </c>
      <c r="G2434" s="37">
        <f>F2434/C2433</f>
        <v>0.25</v>
      </c>
      <c r="H2434" s="37">
        <f>2500/C2433</f>
        <v>0.25</v>
      </c>
    </row>
    <row r="2435" spans="1:8" ht="15.75" x14ac:dyDescent="0.25">
      <c r="A2435" s="245">
        <v>756</v>
      </c>
      <c r="B2435" s="245"/>
      <c r="C2435" s="249"/>
      <c r="D2435" s="245"/>
      <c r="E2435" s="38" t="s">
        <v>178</v>
      </c>
      <c r="F2435" s="37">
        <v>1713850</v>
      </c>
      <c r="G2435" s="37">
        <f>F2435/C2433-0.02</f>
        <v>167.99</v>
      </c>
      <c r="H2435" s="37">
        <f>1713850/C2433-0.02</f>
        <v>167.99</v>
      </c>
    </row>
    <row r="2436" spans="1:8" ht="15.75" x14ac:dyDescent="0.25">
      <c r="A2436" s="245">
        <v>757</v>
      </c>
      <c r="B2436" s="245"/>
      <c r="C2436" s="249"/>
      <c r="D2436" s="245"/>
      <c r="E2436" s="38" t="s">
        <v>207</v>
      </c>
      <c r="F2436" s="37">
        <v>36676</v>
      </c>
      <c r="G2436" s="37">
        <f>F2436/C2433</f>
        <v>3.6</v>
      </c>
      <c r="H2436" s="37">
        <f>36676/C2433</f>
        <v>3.6</v>
      </c>
    </row>
    <row r="2437" spans="1:8" ht="31.5" x14ac:dyDescent="0.25">
      <c r="A2437" s="245"/>
      <c r="B2437" s="245"/>
      <c r="C2437" s="249"/>
      <c r="D2437" s="245" t="s">
        <v>319</v>
      </c>
      <c r="E2437" s="38" t="s">
        <v>176</v>
      </c>
      <c r="F2437" s="37">
        <v>2500</v>
      </c>
      <c r="G2437" s="37">
        <f>F2437/C2433</f>
        <v>0.25</v>
      </c>
      <c r="H2437" s="37">
        <f>2500/C2433</f>
        <v>0.25</v>
      </c>
    </row>
    <row r="2438" spans="1:8" ht="15.75" x14ac:dyDescent="0.25">
      <c r="A2438" s="245"/>
      <c r="B2438" s="245"/>
      <c r="C2438" s="249"/>
      <c r="D2438" s="245"/>
      <c r="E2438" s="38" t="s">
        <v>178</v>
      </c>
      <c r="F2438" s="37">
        <v>1713850</v>
      </c>
      <c r="G2438" s="37">
        <f>F2438/C2433-0.02</f>
        <v>167.99</v>
      </c>
      <c r="H2438" s="37">
        <f>1713850/C2433-0.02</f>
        <v>167.99</v>
      </c>
    </row>
    <row r="2439" spans="1:8" ht="15.75" x14ac:dyDescent="0.25">
      <c r="A2439" s="245"/>
      <c r="B2439" s="245"/>
      <c r="C2439" s="249"/>
      <c r="D2439" s="245"/>
      <c r="E2439" s="38" t="s">
        <v>207</v>
      </c>
      <c r="F2439" s="37">
        <v>36676</v>
      </c>
      <c r="G2439" s="37">
        <f>F2439/C2433</f>
        <v>3.6</v>
      </c>
      <c r="H2439" s="37">
        <f>36676/C2433</f>
        <v>3.6</v>
      </c>
    </row>
    <row r="2440" spans="1:8" ht="31.5" x14ac:dyDescent="0.25">
      <c r="A2440" s="245"/>
      <c r="B2440" s="245"/>
      <c r="C2440" s="249"/>
      <c r="D2440" s="245" t="s">
        <v>320</v>
      </c>
      <c r="E2440" s="38" t="s">
        <v>176</v>
      </c>
      <c r="F2440" s="37">
        <v>2500</v>
      </c>
      <c r="G2440" s="37">
        <f>F2440/C2433</f>
        <v>0.25</v>
      </c>
      <c r="H2440" s="37">
        <f>2500/C2433</f>
        <v>0.25</v>
      </c>
    </row>
    <row r="2441" spans="1:8" ht="15.75" x14ac:dyDescent="0.25">
      <c r="A2441" s="245"/>
      <c r="B2441" s="245"/>
      <c r="C2441" s="249"/>
      <c r="D2441" s="245"/>
      <c r="E2441" s="38" t="s">
        <v>178</v>
      </c>
      <c r="F2441" s="37">
        <v>1713850</v>
      </c>
      <c r="G2441" s="37">
        <f>F2441/C2433-0.01</f>
        <v>168</v>
      </c>
      <c r="H2441" s="37">
        <f>1713850/C2433-0.01</f>
        <v>168</v>
      </c>
    </row>
    <row r="2442" spans="1:8" ht="15.75" x14ac:dyDescent="0.25">
      <c r="A2442" s="245"/>
      <c r="B2442" s="245"/>
      <c r="C2442" s="249"/>
      <c r="D2442" s="245"/>
      <c r="E2442" s="38" t="s">
        <v>207</v>
      </c>
      <c r="F2442" s="37">
        <v>36676</v>
      </c>
      <c r="G2442" s="37">
        <f>F2442/C2433</f>
        <v>3.6</v>
      </c>
      <c r="H2442" s="37">
        <f>36676/C2433</f>
        <v>3.6</v>
      </c>
    </row>
    <row r="2443" spans="1:8" ht="31.5" x14ac:dyDescent="0.25">
      <c r="A2443" s="245"/>
      <c r="B2443" s="245"/>
      <c r="C2443" s="249"/>
      <c r="D2443" s="245" t="s">
        <v>321</v>
      </c>
      <c r="E2443" s="38" t="s">
        <v>176</v>
      </c>
      <c r="F2443" s="37">
        <v>2500</v>
      </c>
      <c r="G2443" s="37">
        <f>F2443/C2433</f>
        <v>0.25</v>
      </c>
      <c r="H2443" s="37">
        <f>2500/C2433</f>
        <v>0.25</v>
      </c>
    </row>
    <row r="2444" spans="1:8" ht="15.75" x14ac:dyDescent="0.25">
      <c r="A2444" s="245"/>
      <c r="B2444" s="245"/>
      <c r="C2444" s="249"/>
      <c r="D2444" s="245"/>
      <c r="E2444" s="38" t="s">
        <v>178</v>
      </c>
      <c r="F2444" s="37">
        <v>1713850</v>
      </c>
      <c r="G2444" s="37">
        <f>F2444/C2433-0.01</f>
        <v>168</v>
      </c>
      <c r="H2444" s="37">
        <f>1713850/C2433-0.01</f>
        <v>168</v>
      </c>
    </row>
    <row r="2445" spans="1:8" ht="15.75" x14ac:dyDescent="0.25">
      <c r="A2445" s="245"/>
      <c r="B2445" s="245"/>
      <c r="C2445" s="249"/>
      <c r="D2445" s="245"/>
      <c r="E2445" s="38" t="s">
        <v>207</v>
      </c>
      <c r="F2445" s="37">
        <v>36676</v>
      </c>
      <c r="G2445" s="37">
        <f>F2445/C2433</f>
        <v>3.6</v>
      </c>
      <c r="H2445" s="37">
        <f>36676/C2433</f>
        <v>3.6</v>
      </c>
    </row>
    <row r="2446" spans="1:8" ht="31.5" x14ac:dyDescent="0.25">
      <c r="A2446" s="245"/>
      <c r="B2446" s="245"/>
      <c r="C2446" s="249"/>
      <c r="D2446" s="245" t="s">
        <v>317</v>
      </c>
      <c r="E2446" s="38" t="s">
        <v>176</v>
      </c>
      <c r="F2446" s="37">
        <v>2500</v>
      </c>
      <c r="G2446" s="37">
        <f>F2446/C2433</f>
        <v>0.25</v>
      </c>
      <c r="H2446" s="37">
        <f>2500/C2433</f>
        <v>0.25</v>
      </c>
    </row>
    <row r="2447" spans="1:8" ht="15.75" x14ac:dyDescent="0.25">
      <c r="A2447" s="245"/>
      <c r="B2447" s="245"/>
      <c r="C2447" s="249"/>
      <c r="D2447" s="245"/>
      <c r="E2447" s="38" t="s">
        <v>178</v>
      </c>
      <c r="F2447" s="37">
        <v>1713850</v>
      </c>
      <c r="G2447" s="37">
        <f>F2447/C2433-0.01</f>
        <v>168</v>
      </c>
      <c r="H2447" s="37">
        <f>1713850/C2433-0.01</f>
        <v>168</v>
      </c>
    </row>
    <row r="2448" spans="1:8" ht="15.75" x14ac:dyDescent="0.25">
      <c r="A2448" s="245"/>
      <c r="B2448" s="245"/>
      <c r="C2448" s="249"/>
      <c r="D2448" s="245"/>
      <c r="E2448" s="38" t="s">
        <v>207</v>
      </c>
      <c r="F2448" s="37">
        <v>36676</v>
      </c>
      <c r="G2448" s="37">
        <f>F2448/C2433</f>
        <v>3.6</v>
      </c>
      <c r="H2448" s="37">
        <f>36676/C2433</f>
        <v>3.6</v>
      </c>
    </row>
    <row r="2449" spans="1:8" ht="15.75" customHeight="1" x14ac:dyDescent="0.25">
      <c r="A2449" s="189" t="s">
        <v>22</v>
      </c>
      <c r="B2449" s="45"/>
      <c r="C2449" s="37">
        <f>C2450+C2455+C2458+C2461+C2464+C2467+C2472+C2475+C2478+C2481+C2484+C2489+C2492+C2495+C2498++C2501+C2504+C2507+C2510+C2513+C2516+C2519+C2522+C2525+C2532+C2535+C2538+C2541+C2544+C2547+C2550+C2553+C2560+C2572+C2563+C2575+C2578+C2581+C2586+C2591+C2596+C2601+C2606+C2611+C2616+C2621+C2626+C2631+C2636+C2641+C2646+C2655+C2660+C2665+C2670+C2675+C2680+C2685+C2688+C2693+C2700+C2707+C2717+C2726+C2735+C2744+C2749+C2762+C2778+C2783+C2786+C2789+C2794+C2798+C2803+C2808+C2813+C2818+C2825+C2830+C2835+C2840+C2845+C2850+C2855+C2860+C2865+C2870</f>
        <v>345839.79</v>
      </c>
      <c r="D2449" s="186"/>
      <c r="E2449" s="38"/>
      <c r="F2449" s="37">
        <f>F2450+F2455+F2458+F2461+F2464+F2467+F2472+F2475+F2478+F2481+F2484+F2489+F2492+F2495+F2498++F2501+F2504+F2507+F2510+F2513+F2516+F2519+F2522+F2525+F2532+F2535+F2538+F2541+F2544+F2547+F2550+F2553+F2560+F2572+F2563+F2575+F2578+F2581+F2586+F2591+F2596+F2601+F2606+F2611+F2616+F2621+F2626+F2631+F2636+F2641+F2646+F2655+F2660+F2665+F2670+F2675+F2680+F2685+F2688+F2693+F2700+F2707+F2717+F2726+F2735+F2744+F2749+F2762+F2778+F2783+F2786+F2789+F2794+F2798+F2803+F2808+F2813+F2818+F2825+F2830+F2835+F2840+F2845+F2850+F2855+F2860+F2865+F2870</f>
        <v>473982981.00999999</v>
      </c>
      <c r="G2449" s="37"/>
      <c r="H2449" s="37"/>
    </row>
    <row r="2450" spans="1:8" ht="15.75" customHeight="1" x14ac:dyDescent="0.25">
      <c r="A2450" s="245">
        <v>1</v>
      </c>
      <c r="B2450" s="245" t="s">
        <v>739</v>
      </c>
      <c r="C2450" s="249">
        <v>3971.1</v>
      </c>
      <c r="D2450" s="245" t="s">
        <v>206</v>
      </c>
      <c r="E2450" s="38" t="s">
        <v>216</v>
      </c>
      <c r="F2450" s="37">
        <f>F2451+F2452+F2453+F2454</f>
        <v>11984779.800000001</v>
      </c>
      <c r="G2450" s="37">
        <f>G2451+G2452+G2453+G2454</f>
        <v>3018</v>
      </c>
      <c r="H2450" s="37">
        <f>H2451+H2452+H2453+H2454</f>
        <v>3018</v>
      </c>
    </row>
    <row r="2451" spans="1:8" ht="15.75" customHeight="1" x14ac:dyDescent="0.25">
      <c r="A2451" s="245"/>
      <c r="B2451" s="245"/>
      <c r="C2451" s="249"/>
      <c r="D2451" s="245"/>
      <c r="E2451" s="38" t="s">
        <v>175</v>
      </c>
      <c r="F2451" s="37">
        <f>C2450*H2451</f>
        <v>599636.1</v>
      </c>
      <c r="G2451" s="37">
        <f>F2451/C2450</f>
        <v>151</v>
      </c>
      <c r="H2451" s="37">
        <v>151</v>
      </c>
    </row>
    <row r="2452" spans="1:8" ht="31.5" customHeight="1" x14ac:dyDescent="0.25">
      <c r="A2452" s="245"/>
      <c r="B2452" s="245"/>
      <c r="C2452" s="249"/>
      <c r="D2452" s="245"/>
      <c r="E2452" s="38" t="s">
        <v>176</v>
      </c>
      <c r="F2452" s="37">
        <f>C2450*H2452</f>
        <v>142959.6</v>
      </c>
      <c r="G2452" s="37">
        <f>F2452/C2450</f>
        <v>36</v>
      </c>
      <c r="H2452" s="37">
        <v>36</v>
      </c>
    </row>
    <row r="2453" spans="1:8" ht="15.75" customHeight="1" x14ac:dyDescent="0.25">
      <c r="A2453" s="245"/>
      <c r="B2453" s="245"/>
      <c r="C2453" s="249"/>
      <c r="D2453" s="245"/>
      <c r="E2453" s="38" t="s">
        <v>177</v>
      </c>
      <c r="F2453" s="37">
        <f>H2453*C2450</f>
        <v>11007889.199999999</v>
      </c>
      <c r="G2453" s="37">
        <f>F2453/C2450</f>
        <v>2772</v>
      </c>
      <c r="H2453" s="37">
        <v>2772</v>
      </c>
    </row>
    <row r="2454" spans="1:8" ht="15.75" customHeight="1" x14ac:dyDescent="0.25">
      <c r="A2454" s="245"/>
      <c r="B2454" s="245"/>
      <c r="C2454" s="249"/>
      <c r="D2454" s="245"/>
      <c r="E2454" s="38" t="s">
        <v>207</v>
      </c>
      <c r="F2454" s="37">
        <f>H2454*C2450</f>
        <v>234294.9</v>
      </c>
      <c r="G2454" s="37">
        <f>F2454/C2450</f>
        <v>59</v>
      </c>
      <c r="H2454" s="37">
        <v>59</v>
      </c>
    </row>
    <row r="2455" spans="1:8" ht="15.75" customHeight="1" x14ac:dyDescent="0.25">
      <c r="A2455" s="245">
        <f>A2450+1</f>
        <v>2</v>
      </c>
      <c r="B2455" s="245" t="s">
        <v>740</v>
      </c>
      <c r="C2455" s="249">
        <v>1020.67</v>
      </c>
      <c r="D2455" s="245" t="s">
        <v>206</v>
      </c>
      <c r="E2455" s="38" t="s">
        <v>216</v>
      </c>
      <c r="F2455" s="37">
        <f>F2456+F2457</f>
        <v>190865.29</v>
      </c>
      <c r="G2455" s="37">
        <f>G2456+G2457</f>
        <v>187</v>
      </c>
      <c r="H2455" s="37">
        <f>H2456+H2457</f>
        <v>187</v>
      </c>
    </row>
    <row r="2456" spans="1:8" ht="15.75" customHeight="1" x14ac:dyDescent="0.25">
      <c r="A2456" s="245">
        <v>75</v>
      </c>
      <c r="B2456" s="245"/>
      <c r="C2456" s="249"/>
      <c r="D2456" s="245"/>
      <c r="E2456" s="38" t="s">
        <v>175</v>
      </c>
      <c r="F2456" s="37">
        <f>C2455*H2456</f>
        <v>154121.17000000001</v>
      </c>
      <c r="G2456" s="37">
        <f>F2456/C2455</f>
        <v>151</v>
      </c>
      <c r="H2456" s="37">
        <v>151</v>
      </c>
    </row>
    <row r="2457" spans="1:8" ht="31.5" customHeight="1" x14ac:dyDescent="0.25">
      <c r="A2457" s="245">
        <v>76</v>
      </c>
      <c r="B2457" s="245"/>
      <c r="C2457" s="249"/>
      <c r="D2457" s="245"/>
      <c r="E2457" s="38" t="s">
        <v>176</v>
      </c>
      <c r="F2457" s="37">
        <f>C2455*H2457</f>
        <v>36744.120000000003</v>
      </c>
      <c r="G2457" s="37">
        <f>F2457/C2455</f>
        <v>36</v>
      </c>
      <c r="H2457" s="37">
        <v>36</v>
      </c>
    </row>
    <row r="2458" spans="1:8" ht="15.75" customHeight="1" x14ac:dyDescent="0.25">
      <c r="A2458" s="245">
        <f>A2455+1</f>
        <v>3</v>
      </c>
      <c r="B2458" s="245" t="s">
        <v>741</v>
      </c>
      <c r="C2458" s="249">
        <v>746.74</v>
      </c>
      <c r="D2458" s="245" t="s">
        <v>206</v>
      </c>
      <c r="E2458" s="38" t="s">
        <v>216</v>
      </c>
      <c r="F2458" s="37">
        <f>F2459+F2460</f>
        <v>157562.14000000001</v>
      </c>
      <c r="G2458" s="37">
        <f>G2459+G2460</f>
        <v>211</v>
      </c>
      <c r="H2458" s="37">
        <f>H2459+H2460</f>
        <v>211</v>
      </c>
    </row>
    <row r="2459" spans="1:8" ht="15.75" customHeight="1" x14ac:dyDescent="0.25">
      <c r="A2459" s="245">
        <v>75</v>
      </c>
      <c r="B2459" s="245"/>
      <c r="C2459" s="249"/>
      <c r="D2459" s="245"/>
      <c r="E2459" s="38" t="s">
        <v>175</v>
      </c>
      <c r="F2459" s="37">
        <f>C2458*H2459</f>
        <v>112757.74</v>
      </c>
      <c r="G2459" s="37">
        <f>F2459/C2458</f>
        <v>151</v>
      </c>
      <c r="H2459" s="37">
        <v>151</v>
      </c>
    </row>
    <row r="2460" spans="1:8" ht="31.5" customHeight="1" x14ac:dyDescent="0.25">
      <c r="A2460" s="245">
        <v>76</v>
      </c>
      <c r="B2460" s="245"/>
      <c r="C2460" s="249"/>
      <c r="D2460" s="245"/>
      <c r="E2460" s="38" t="s">
        <v>176</v>
      </c>
      <c r="F2460" s="37">
        <f>C2458*H2460</f>
        <v>44804.4</v>
      </c>
      <c r="G2460" s="37">
        <f>F2460/C2458</f>
        <v>60</v>
      </c>
      <c r="H2460" s="37">
        <v>60</v>
      </c>
    </row>
    <row r="2461" spans="1:8" ht="15.75" customHeight="1" x14ac:dyDescent="0.25">
      <c r="A2461" s="245">
        <f>A2458+1</f>
        <v>4</v>
      </c>
      <c r="B2461" s="245" t="s">
        <v>742</v>
      </c>
      <c r="C2461" s="249">
        <v>722.6</v>
      </c>
      <c r="D2461" s="245" t="s">
        <v>206</v>
      </c>
      <c r="E2461" s="38" t="s">
        <v>216</v>
      </c>
      <c r="F2461" s="37">
        <f>F2462+F2463</f>
        <v>152468.6</v>
      </c>
      <c r="G2461" s="37">
        <f>G2462+G2463</f>
        <v>211</v>
      </c>
      <c r="H2461" s="37">
        <f>H2462+H2463</f>
        <v>211</v>
      </c>
    </row>
    <row r="2462" spans="1:8" ht="15.75" customHeight="1" x14ac:dyDescent="0.25">
      <c r="A2462" s="245">
        <v>75</v>
      </c>
      <c r="B2462" s="245"/>
      <c r="C2462" s="249"/>
      <c r="D2462" s="245"/>
      <c r="E2462" s="38" t="s">
        <v>175</v>
      </c>
      <c r="F2462" s="37">
        <f>C2461*H2462</f>
        <v>109112.6</v>
      </c>
      <c r="G2462" s="37">
        <f>F2462/C2461</f>
        <v>151</v>
      </c>
      <c r="H2462" s="37">
        <v>151</v>
      </c>
    </row>
    <row r="2463" spans="1:8" ht="31.5" customHeight="1" x14ac:dyDescent="0.25">
      <c r="A2463" s="245">
        <v>76</v>
      </c>
      <c r="B2463" s="245"/>
      <c r="C2463" s="249"/>
      <c r="D2463" s="245"/>
      <c r="E2463" s="38" t="s">
        <v>176</v>
      </c>
      <c r="F2463" s="37">
        <f>C2461*H2463</f>
        <v>43356</v>
      </c>
      <c r="G2463" s="37">
        <f>F2463/C2461</f>
        <v>60</v>
      </c>
      <c r="H2463" s="37">
        <v>60</v>
      </c>
    </row>
    <row r="2464" spans="1:8" ht="15.75" customHeight="1" x14ac:dyDescent="0.25">
      <c r="A2464" s="245">
        <f>A2461+1</f>
        <v>5</v>
      </c>
      <c r="B2464" s="245" t="s">
        <v>743</v>
      </c>
      <c r="C2464" s="249">
        <v>3996.6</v>
      </c>
      <c r="D2464" s="245" t="s">
        <v>206</v>
      </c>
      <c r="E2464" s="38" t="s">
        <v>216</v>
      </c>
      <c r="F2464" s="37">
        <f>F2465+F2466</f>
        <v>747364.2</v>
      </c>
      <c r="G2464" s="37">
        <f>G2465+G2466</f>
        <v>187</v>
      </c>
      <c r="H2464" s="37">
        <f>H2465+H2466</f>
        <v>187</v>
      </c>
    </row>
    <row r="2465" spans="1:8" ht="15.75" customHeight="1" x14ac:dyDescent="0.25">
      <c r="A2465" s="245">
        <v>75</v>
      </c>
      <c r="B2465" s="245"/>
      <c r="C2465" s="249"/>
      <c r="D2465" s="245"/>
      <c r="E2465" s="38" t="s">
        <v>175</v>
      </c>
      <c r="F2465" s="37">
        <f>C2464*H2465</f>
        <v>603486.6</v>
      </c>
      <c r="G2465" s="37">
        <f>F2465/C2464</f>
        <v>151</v>
      </c>
      <c r="H2465" s="37">
        <v>151</v>
      </c>
    </row>
    <row r="2466" spans="1:8" ht="31.5" customHeight="1" x14ac:dyDescent="0.25">
      <c r="A2466" s="245">
        <v>76</v>
      </c>
      <c r="B2466" s="245"/>
      <c r="C2466" s="249"/>
      <c r="D2466" s="245"/>
      <c r="E2466" s="38" t="s">
        <v>176</v>
      </c>
      <c r="F2466" s="37">
        <f>C2464*H2466</f>
        <v>143877.6</v>
      </c>
      <c r="G2466" s="37">
        <f>F2466/C2464</f>
        <v>36</v>
      </c>
      <c r="H2466" s="37">
        <v>36</v>
      </c>
    </row>
    <row r="2467" spans="1:8" ht="15.75" x14ac:dyDescent="0.25">
      <c r="A2467" s="245">
        <f>A2464+1</f>
        <v>6</v>
      </c>
      <c r="B2467" s="245" t="s">
        <v>744</v>
      </c>
      <c r="C2467" s="249">
        <v>7469.5</v>
      </c>
      <c r="D2467" s="245" t="s">
        <v>206</v>
      </c>
      <c r="E2467" s="38" t="s">
        <v>216</v>
      </c>
      <c r="F2467" s="37">
        <f>F2468+F2469+F2470+F2471</f>
        <v>22542951</v>
      </c>
      <c r="G2467" s="37">
        <f>G2468+G2469+G2470+G2471</f>
        <v>3018</v>
      </c>
      <c r="H2467" s="37">
        <f>H2468+H2469+H2470+H2471</f>
        <v>3018</v>
      </c>
    </row>
    <row r="2468" spans="1:8" ht="15.75" customHeight="1" x14ac:dyDescent="0.25">
      <c r="A2468" s="245">
        <v>75</v>
      </c>
      <c r="B2468" s="245"/>
      <c r="C2468" s="249"/>
      <c r="D2468" s="245"/>
      <c r="E2468" s="38" t="s">
        <v>175</v>
      </c>
      <c r="F2468" s="37">
        <f>C2467*H2468</f>
        <v>1127894.5</v>
      </c>
      <c r="G2468" s="37">
        <f>F2468/C2467</f>
        <v>151</v>
      </c>
      <c r="H2468" s="37">
        <v>151</v>
      </c>
    </row>
    <row r="2469" spans="1:8" ht="31.5" customHeight="1" x14ac:dyDescent="0.25">
      <c r="A2469" s="245">
        <v>76</v>
      </c>
      <c r="B2469" s="245"/>
      <c r="C2469" s="249"/>
      <c r="D2469" s="245"/>
      <c r="E2469" s="38" t="s">
        <v>176</v>
      </c>
      <c r="F2469" s="37">
        <f>C2467*H2469</f>
        <v>268902</v>
      </c>
      <c r="G2469" s="37">
        <f>F2469/C2467</f>
        <v>36</v>
      </c>
      <c r="H2469" s="37">
        <v>36</v>
      </c>
    </row>
    <row r="2470" spans="1:8" ht="15.75" customHeight="1" x14ac:dyDescent="0.25">
      <c r="A2470" s="245">
        <v>77</v>
      </c>
      <c r="B2470" s="245"/>
      <c r="C2470" s="249"/>
      <c r="D2470" s="245"/>
      <c r="E2470" s="38" t="s">
        <v>177</v>
      </c>
      <c r="F2470" s="37">
        <f>H2470*C2467</f>
        <v>20705454</v>
      </c>
      <c r="G2470" s="37">
        <f>F2470/C2467</f>
        <v>2772</v>
      </c>
      <c r="H2470" s="37">
        <v>2772</v>
      </c>
    </row>
    <row r="2471" spans="1:8" ht="15.75" customHeight="1" x14ac:dyDescent="0.25">
      <c r="A2471" s="245">
        <v>78</v>
      </c>
      <c r="B2471" s="245"/>
      <c r="C2471" s="249"/>
      <c r="D2471" s="245"/>
      <c r="E2471" s="38" t="s">
        <v>207</v>
      </c>
      <c r="F2471" s="37">
        <f>H2471*C2467</f>
        <v>440700.5</v>
      </c>
      <c r="G2471" s="37">
        <f>F2471/C2467</f>
        <v>59</v>
      </c>
      <c r="H2471" s="37">
        <v>59</v>
      </c>
    </row>
    <row r="2472" spans="1:8" ht="15.75" customHeight="1" x14ac:dyDescent="0.25">
      <c r="A2472" s="245">
        <f>A2467+1</f>
        <v>7</v>
      </c>
      <c r="B2472" s="245" t="s">
        <v>745</v>
      </c>
      <c r="C2472" s="249">
        <v>2793.5</v>
      </c>
      <c r="D2472" s="245" t="s">
        <v>206</v>
      </c>
      <c r="E2472" s="38" t="s">
        <v>216</v>
      </c>
      <c r="F2472" s="37">
        <f>F2473+F2474</f>
        <v>522384.5</v>
      </c>
      <c r="G2472" s="37">
        <f>G2473+G2474</f>
        <v>187</v>
      </c>
      <c r="H2472" s="37">
        <f>H2473+H2474</f>
        <v>187</v>
      </c>
    </row>
    <row r="2473" spans="1:8" ht="15.75" customHeight="1" x14ac:dyDescent="0.25">
      <c r="A2473" s="245">
        <v>75</v>
      </c>
      <c r="B2473" s="245"/>
      <c r="C2473" s="249"/>
      <c r="D2473" s="245"/>
      <c r="E2473" s="38" t="s">
        <v>175</v>
      </c>
      <c r="F2473" s="37">
        <f>C2472*H2473</f>
        <v>421818.5</v>
      </c>
      <c r="G2473" s="37">
        <f>F2473/C2472</f>
        <v>151</v>
      </c>
      <c r="H2473" s="37">
        <v>151</v>
      </c>
    </row>
    <row r="2474" spans="1:8" ht="31.5" customHeight="1" x14ac:dyDescent="0.25">
      <c r="A2474" s="245">
        <v>76</v>
      </c>
      <c r="B2474" s="245"/>
      <c r="C2474" s="249"/>
      <c r="D2474" s="245"/>
      <c r="E2474" s="38" t="s">
        <v>176</v>
      </c>
      <c r="F2474" s="37">
        <f>C2472*H2474</f>
        <v>100566</v>
      </c>
      <c r="G2474" s="37">
        <f>F2474/C2472</f>
        <v>36</v>
      </c>
      <c r="H2474" s="37">
        <v>36</v>
      </c>
    </row>
    <row r="2475" spans="1:8" ht="15.75" customHeight="1" x14ac:dyDescent="0.25">
      <c r="A2475" s="245">
        <f>A2472+1</f>
        <v>8</v>
      </c>
      <c r="B2475" s="245" t="s">
        <v>746</v>
      </c>
      <c r="C2475" s="249">
        <v>4014.5</v>
      </c>
      <c r="D2475" s="245" t="s">
        <v>206</v>
      </c>
      <c r="E2475" s="38" t="s">
        <v>216</v>
      </c>
      <c r="F2475" s="37">
        <f>F2476+F2477</f>
        <v>750711.5</v>
      </c>
      <c r="G2475" s="37">
        <f>G2476+G2477</f>
        <v>187</v>
      </c>
      <c r="H2475" s="37">
        <f>H2476+H2477</f>
        <v>187</v>
      </c>
    </row>
    <row r="2476" spans="1:8" ht="15.75" customHeight="1" x14ac:dyDescent="0.25">
      <c r="A2476" s="245">
        <v>75</v>
      </c>
      <c r="B2476" s="245"/>
      <c r="C2476" s="249"/>
      <c r="D2476" s="245"/>
      <c r="E2476" s="38" t="s">
        <v>175</v>
      </c>
      <c r="F2476" s="37">
        <f>C2475*H2476</f>
        <v>606189.5</v>
      </c>
      <c r="G2476" s="37">
        <f>F2476/C2475</f>
        <v>151</v>
      </c>
      <c r="H2476" s="37">
        <v>151</v>
      </c>
    </row>
    <row r="2477" spans="1:8" ht="31.5" customHeight="1" x14ac:dyDescent="0.25">
      <c r="A2477" s="245">
        <v>76</v>
      </c>
      <c r="B2477" s="245"/>
      <c r="C2477" s="249"/>
      <c r="D2477" s="245"/>
      <c r="E2477" s="38" t="s">
        <v>176</v>
      </c>
      <c r="F2477" s="37">
        <f>C2475*H2477</f>
        <v>144522</v>
      </c>
      <c r="G2477" s="37">
        <f>F2477/C2475</f>
        <v>36</v>
      </c>
      <c r="H2477" s="37">
        <v>36</v>
      </c>
    </row>
    <row r="2478" spans="1:8" ht="15.75" customHeight="1" x14ac:dyDescent="0.25">
      <c r="A2478" s="245">
        <f>A2475+1</f>
        <v>9</v>
      </c>
      <c r="B2478" s="245" t="s">
        <v>747</v>
      </c>
      <c r="C2478" s="249">
        <v>1666.3</v>
      </c>
      <c r="D2478" s="245" t="s">
        <v>206</v>
      </c>
      <c r="E2478" s="38" t="s">
        <v>216</v>
      </c>
      <c r="F2478" s="37">
        <f>F2479+F2480</f>
        <v>351589.3</v>
      </c>
      <c r="G2478" s="37">
        <f>G2479+G2480</f>
        <v>211</v>
      </c>
      <c r="H2478" s="37">
        <f>H2479+H2480</f>
        <v>211</v>
      </c>
    </row>
    <row r="2479" spans="1:8" ht="15.75" customHeight="1" x14ac:dyDescent="0.25">
      <c r="A2479" s="245">
        <v>75</v>
      </c>
      <c r="B2479" s="245"/>
      <c r="C2479" s="249"/>
      <c r="D2479" s="245"/>
      <c r="E2479" s="38" t="s">
        <v>175</v>
      </c>
      <c r="F2479" s="37">
        <f>C2478*H2479</f>
        <v>251611.3</v>
      </c>
      <c r="G2479" s="37">
        <f>F2479/C2478</f>
        <v>151</v>
      </c>
      <c r="H2479" s="37">
        <v>151</v>
      </c>
    </row>
    <row r="2480" spans="1:8" ht="31.5" customHeight="1" x14ac:dyDescent="0.25">
      <c r="A2480" s="245">
        <v>76</v>
      </c>
      <c r="B2480" s="245"/>
      <c r="C2480" s="249"/>
      <c r="D2480" s="245"/>
      <c r="E2480" s="38" t="s">
        <v>176</v>
      </c>
      <c r="F2480" s="37">
        <f>C2478*H2480</f>
        <v>99978</v>
      </c>
      <c r="G2480" s="37">
        <f>F2480/C2478</f>
        <v>60</v>
      </c>
      <c r="H2480" s="37">
        <v>60</v>
      </c>
    </row>
    <row r="2481" spans="1:8" ht="15.75" customHeight="1" x14ac:dyDescent="0.25">
      <c r="A2481" s="245">
        <f>A2478+1</f>
        <v>10</v>
      </c>
      <c r="B2481" s="245" t="s">
        <v>748</v>
      </c>
      <c r="C2481" s="249">
        <v>1217.5</v>
      </c>
      <c r="D2481" s="245" t="s">
        <v>206</v>
      </c>
      <c r="E2481" s="38" t="s">
        <v>216</v>
      </c>
      <c r="F2481" s="37">
        <f>F2482+F2483</f>
        <v>256892.5</v>
      </c>
      <c r="G2481" s="37">
        <f>G2482+G2483</f>
        <v>211</v>
      </c>
      <c r="H2481" s="37">
        <f>H2482+H2483</f>
        <v>211</v>
      </c>
    </row>
    <row r="2482" spans="1:8" ht="15.75" customHeight="1" x14ac:dyDescent="0.25">
      <c r="A2482" s="245">
        <v>75</v>
      </c>
      <c r="B2482" s="245"/>
      <c r="C2482" s="249"/>
      <c r="D2482" s="245"/>
      <c r="E2482" s="38" t="s">
        <v>175</v>
      </c>
      <c r="F2482" s="37">
        <f>C2481*H2482</f>
        <v>183842.5</v>
      </c>
      <c r="G2482" s="37">
        <f>F2482/C2481</f>
        <v>151</v>
      </c>
      <c r="H2482" s="37">
        <v>151</v>
      </c>
    </row>
    <row r="2483" spans="1:8" ht="31.5" customHeight="1" x14ac:dyDescent="0.25">
      <c r="A2483" s="245">
        <v>76</v>
      </c>
      <c r="B2483" s="245"/>
      <c r="C2483" s="249"/>
      <c r="D2483" s="245"/>
      <c r="E2483" s="38" t="s">
        <v>176</v>
      </c>
      <c r="F2483" s="37">
        <f>C2481*H2483</f>
        <v>73050</v>
      </c>
      <c r="G2483" s="37">
        <f>F2483/C2481</f>
        <v>60</v>
      </c>
      <c r="H2483" s="37">
        <v>60</v>
      </c>
    </row>
    <row r="2484" spans="1:8" ht="15.75" customHeight="1" x14ac:dyDescent="0.25">
      <c r="A2484" s="245">
        <f>A2481+1</f>
        <v>11</v>
      </c>
      <c r="B2484" s="245" t="s">
        <v>749</v>
      </c>
      <c r="C2484" s="249">
        <v>2810.3</v>
      </c>
      <c r="D2484" s="245" t="s">
        <v>206</v>
      </c>
      <c r="E2484" s="38" t="s">
        <v>216</v>
      </c>
      <c r="F2484" s="37">
        <f>F2485+F2486+F2487+F2488</f>
        <v>8481485.4000000004</v>
      </c>
      <c r="G2484" s="37">
        <f>G2485+G2486+G2487+G2488</f>
        <v>3018</v>
      </c>
      <c r="H2484" s="37">
        <f>H2485+H2486+H2487+H2488</f>
        <v>3018</v>
      </c>
    </row>
    <row r="2485" spans="1:8" ht="15.75" customHeight="1" x14ac:dyDescent="0.25">
      <c r="A2485" s="245"/>
      <c r="B2485" s="245"/>
      <c r="C2485" s="249"/>
      <c r="D2485" s="245"/>
      <c r="E2485" s="38" t="s">
        <v>175</v>
      </c>
      <c r="F2485" s="37">
        <f>C2484*H2485</f>
        <v>424355.3</v>
      </c>
      <c r="G2485" s="37">
        <f>F2485/C2484</f>
        <v>151</v>
      </c>
      <c r="H2485" s="37">
        <v>151</v>
      </c>
    </row>
    <row r="2486" spans="1:8" ht="31.5" customHeight="1" x14ac:dyDescent="0.25">
      <c r="A2486" s="245"/>
      <c r="B2486" s="245"/>
      <c r="C2486" s="249"/>
      <c r="D2486" s="245"/>
      <c r="E2486" s="38" t="s">
        <v>176</v>
      </c>
      <c r="F2486" s="37">
        <f>C2484*H2486</f>
        <v>101170.8</v>
      </c>
      <c r="G2486" s="37">
        <f>F2486/C2484</f>
        <v>36</v>
      </c>
      <c r="H2486" s="37">
        <v>36</v>
      </c>
    </row>
    <row r="2487" spans="1:8" ht="15.75" customHeight="1" x14ac:dyDescent="0.25">
      <c r="A2487" s="245"/>
      <c r="B2487" s="245"/>
      <c r="C2487" s="249"/>
      <c r="D2487" s="245"/>
      <c r="E2487" s="38" t="s">
        <v>177</v>
      </c>
      <c r="F2487" s="37">
        <f>H2487*C2484</f>
        <v>7790151.5999999996</v>
      </c>
      <c r="G2487" s="37">
        <f>F2487/C2484</f>
        <v>2772</v>
      </c>
      <c r="H2487" s="37">
        <v>2772</v>
      </c>
    </row>
    <row r="2488" spans="1:8" ht="15.75" customHeight="1" x14ac:dyDescent="0.25">
      <c r="A2488" s="245"/>
      <c r="B2488" s="245"/>
      <c r="C2488" s="249"/>
      <c r="D2488" s="245"/>
      <c r="E2488" s="38" t="s">
        <v>207</v>
      </c>
      <c r="F2488" s="37">
        <f>H2488*C2484</f>
        <v>165807.70000000001</v>
      </c>
      <c r="G2488" s="37">
        <f>F2488/C2484</f>
        <v>59</v>
      </c>
      <c r="H2488" s="37">
        <v>59</v>
      </c>
    </row>
    <row r="2489" spans="1:8" ht="15.75" x14ac:dyDescent="0.25">
      <c r="A2489" s="245">
        <f>A2484+1</f>
        <v>12</v>
      </c>
      <c r="B2489" s="245" t="s">
        <v>750</v>
      </c>
      <c r="C2489" s="249">
        <v>4429</v>
      </c>
      <c r="D2489" s="245" t="s">
        <v>206</v>
      </c>
      <c r="E2489" s="38" t="s">
        <v>216</v>
      </c>
      <c r="F2489" s="37">
        <f>F2490+F2491</f>
        <v>828223</v>
      </c>
      <c r="G2489" s="37">
        <f>G2490+G2491</f>
        <v>187</v>
      </c>
      <c r="H2489" s="37">
        <f>H2490+H2491</f>
        <v>187</v>
      </c>
    </row>
    <row r="2490" spans="1:8" ht="15.75" customHeight="1" x14ac:dyDescent="0.25">
      <c r="A2490" s="245">
        <v>75</v>
      </c>
      <c r="B2490" s="245"/>
      <c r="C2490" s="249"/>
      <c r="D2490" s="245"/>
      <c r="E2490" s="38" t="s">
        <v>175</v>
      </c>
      <c r="F2490" s="37">
        <f>C2489*H2490</f>
        <v>668779</v>
      </c>
      <c r="G2490" s="37">
        <f>F2490/C2489</f>
        <v>151</v>
      </c>
      <c r="H2490" s="37">
        <v>151</v>
      </c>
    </row>
    <row r="2491" spans="1:8" ht="31.5" customHeight="1" x14ac:dyDescent="0.25">
      <c r="A2491" s="245">
        <v>76</v>
      </c>
      <c r="B2491" s="245"/>
      <c r="C2491" s="249"/>
      <c r="D2491" s="245"/>
      <c r="E2491" s="38" t="s">
        <v>176</v>
      </c>
      <c r="F2491" s="37">
        <f>C2489*H2491</f>
        <v>159444</v>
      </c>
      <c r="G2491" s="37">
        <f>F2491/C2489</f>
        <v>36</v>
      </c>
      <c r="H2491" s="37">
        <v>36</v>
      </c>
    </row>
    <row r="2492" spans="1:8" ht="15.75" x14ac:dyDescent="0.25">
      <c r="A2492" s="245">
        <f>A2489+1</f>
        <v>13</v>
      </c>
      <c r="B2492" s="245" t="s">
        <v>751</v>
      </c>
      <c r="C2492" s="249">
        <v>4627.3999999999996</v>
      </c>
      <c r="D2492" s="245" t="s">
        <v>206</v>
      </c>
      <c r="E2492" s="38" t="s">
        <v>216</v>
      </c>
      <c r="F2492" s="37">
        <f>F2493+F2494</f>
        <v>865323.8</v>
      </c>
      <c r="G2492" s="37">
        <f>G2493+G2494</f>
        <v>187</v>
      </c>
      <c r="H2492" s="37">
        <f>H2493+H2494</f>
        <v>187</v>
      </c>
    </row>
    <row r="2493" spans="1:8" ht="15.75" customHeight="1" x14ac:dyDescent="0.25">
      <c r="A2493" s="245">
        <v>75</v>
      </c>
      <c r="B2493" s="245"/>
      <c r="C2493" s="249"/>
      <c r="D2493" s="245"/>
      <c r="E2493" s="38" t="s">
        <v>175</v>
      </c>
      <c r="F2493" s="37">
        <f>C2492*H2493</f>
        <v>698737.4</v>
      </c>
      <c r="G2493" s="37">
        <f>F2493/C2492</f>
        <v>151</v>
      </c>
      <c r="H2493" s="37">
        <v>151</v>
      </c>
    </row>
    <row r="2494" spans="1:8" ht="31.5" customHeight="1" x14ac:dyDescent="0.25">
      <c r="A2494" s="245">
        <v>76</v>
      </c>
      <c r="B2494" s="245"/>
      <c r="C2494" s="249"/>
      <c r="D2494" s="245"/>
      <c r="E2494" s="38" t="s">
        <v>176</v>
      </c>
      <c r="F2494" s="37">
        <f>C2492*H2494</f>
        <v>166586.4</v>
      </c>
      <c r="G2494" s="37">
        <f>F2494/C2492</f>
        <v>36</v>
      </c>
      <c r="H2494" s="37">
        <v>36</v>
      </c>
    </row>
    <row r="2495" spans="1:8" ht="15.75" x14ac:dyDescent="0.25">
      <c r="A2495" s="245">
        <f>A2492+1</f>
        <v>14</v>
      </c>
      <c r="B2495" s="245" t="s">
        <v>752</v>
      </c>
      <c r="C2495" s="249">
        <v>3506</v>
      </c>
      <c r="D2495" s="245" t="s">
        <v>206</v>
      </c>
      <c r="E2495" s="38" t="s">
        <v>216</v>
      </c>
      <c r="F2495" s="37">
        <f>F2496+F2497</f>
        <v>655622</v>
      </c>
      <c r="G2495" s="37">
        <f>G2496+G2497</f>
        <v>187</v>
      </c>
      <c r="H2495" s="37">
        <f>H2496+H2497</f>
        <v>187</v>
      </c>
    </row>
    <row r="2496" spans="1:8" ht="15.75" customHeight="1" x14ac:dyDescent="0.25">
      <c r="A2496" s="245">
        <v>75</v>
      </c>
      <c r="B2496" s="245"/>
      <c r="C2496" s="249"/>
      <c r="D2496" s="245"/>
      <c r="E2496" s="38" t="s">
        <v>175</v>
      </c>
      <c r="F2496" s="37">
        <f>C2495*H2496</f>
        <v>529406</v>
      </c>
      <c r="G2496" s="37">
        <f>F2496/C2495</f>
        <v>151</v>
      </c>
      <c r="H2496" s="37">
        <v>151</v>
      </c>
    </row>
    <row r="2497" spans="1:8" ht="31.5" customHeight="1" x14ac:dyDescent="0.25">
      <c r="A2497" s="245">
        <v>76</v>
      </c>
      <c r="B2497" s="245"/>
      <c r="C2497" s="249"/>
      <c r="D2497" s="245"/>
      <c r="E2497" s="38" t="s">
        <v>176</v>
      </c>
      <c r="F2497" s="37">
        <f>C2495*H2497</f>
        <v>126216</v>
      </c>
      <c r="G2497" s="37">
        <f>F2497/C2495</f>
        <v>36</v>
      </c>
      <c r="H2497" s="37">
        <v>36</v>
      </c>
    </row>
    <row r="2498" spans="1:8" ht="15.75" x14ac:dyDescent="0.25">
      <c r="A2498" s="245">
        <f>A2495+1</f>
        <v>15</v>
      </c>
      <c r="B2498" s="245" t="s">
        <v>753</v>
      </c>
      <c r="C2498" s="249">
        <v>3521.6</v>
      </c>
      <c r="D2498" s="245" t="s">
        <v>206</v>
      </c>
      <c r="E2498" s="38" t="s">
        <v>216</v>
      </c>
      <c r="F2498" s="37">
        <f>F2499+F2500</f>
        <v>658539.19999999995</v>
      </c>
      <c r="G2498" s="37">
        <f>G2499+G2500</f>
        <v>187</v>
      </c>
      <c r="H2498" s="37">
        <f>H2499+H2500</f>
        <v>187</v>
      </c>
    </row>
    <row r="2499" spans="1:8" ht="15.75" customHeight="1" x14ac:dyDescent="0.25">
      <c r="A2499" s="245">
        <v>75</v>
      </c>
      <c r="B2499" s="245"/>
      <c r="C2499" s="249"/>
      <c r="D2499" s="245"/>
      <c r="E2499" s="38" t="s">
        <v>175</v>
      </c>
      <c r="F2499" s="37">
        <f>C2498*H2499</f>
        <v>531761.6</v>
      </c>
      <c r="G2499" s="37">
        <f>F2499/C2498</f>
        <v>151</v>
      </c>
      <c r="H2499" s="37">
        <v>151</v>
      </c>
    </row>
    <row r="2500" spans="1:8" ht="31.5" customHeight="1" x14ac:dyDescent="0.25">
      <c r="A2500" s="245">
        <v>76</v>
      </c>
      <c r="B2500" s="245"/>
      <c r="C2500" s="249"/>
      <c r="D2500" s="245"/>
      <c r="E2500" s="38" t="s">
        <v>176</v>
      </c>
      <c r="F2500" s="37">
        <f>C2498*H2500</f>
        <v>126777.60000000001</v>
      </c>
      <c r="G2500" s="37">
        <f>F2500/C2498</f>
        <v>36</v>
      </c>
      <c r="H2500" s="37">
        <v>36</v>
      </c>
    </row>
    <row r="2501" spans="1:8" ht="15.75" x14ac:dyDescent="0.25">
      <c r="A2501" s="245">
        <f>A2498+1</f>
        <v>16</v>
      </c>
      <c r="B2501" s="245" t="s">
        <v>754</v>
      </c>
      <c r="C2501" s="249">
        <v>3568.8</v>
      </c>
      <c r="D2501" s="245" t="s">
        <v>206</v>
      </c>
      <c r="E2501" s="38" t="s">
        <v>216</v>
      </c>
      <c r="F2501" s="37">
        <f>F2502+F2503</f>
        <v>667365.6</v>
      </c>
      <c r="G2501" s="37">
        <f>G2502+G2503</f>
        <v>187</v>
      </c>
      <c r="H2501" s="37">
        <f>H2502+H2503</f>
        <v>187</v>
      </c>
    </row>
    <row r="2502" spans="1:8" ht="15.75" customHeight="1" x14ac:dyDescent="0.25">
      <c r="A2502" s="245">
        <v>75</v>
      </c>
      <c r="B2502" s="245"/>
      <c r="C2502" s="249"/>
      <c r="D2502" s="245"/>
      <c r="E2502" s="38" t="s">
        <v>175</v>
      </c>
      <c r="F2502" s="37">
        <f>C2501*H2502</f>
        <v>538888.80000000005</v>
      </c>
      <c r="G2502" s="37">
        <f>F2502/C2501</f>
        <v>151</v>
      </c>
      <c r="H2502" s="37">
        <v>151</v>
      </c>
    </row>
    <row r="2503" spans="1:8" ht="31.5" customHeight="1" x14ac:dyDescent="0.25">
      <c r="A2503" s="245">
        <v>76</v>
      </c>
      <c r="B2503" s="245"/>
      <c r="C2503" s="249"/>
      <c r="D2503" s="245"/>
      <c r="E2503" s="38" t="s">
        <v>176</v>
      </c>
      <c r="F2503" s="37">
        <f>C2501*H2503</f>
        <v>128476.8</v>
      </c>
      <c r="G2503" s="37">
        <f>F2503/C2501</f>
        <v>36</v>
      </c>
      <c r="H2503" s="37">
        <v>36</v>
      </c>
    </row>
    <row r="2504" spans="1:8" ht="15.75" x14ac:dyDescent="0.25">
      <c r="A2504" s="245">
        <f>A2501+1</f>
        <v>17</v>
      </c>
      <c r="B2504" s="245" t="s">
        <v>755</v>
      </c>
      <c r="C2504" s="249">
        <v>3585.2</v>
      </c>
      <c r="D2504" s="245" t="s">
        <v>206</v>
      </c>
      <c r="E2504" s="38" t="s">
        <v>216</v>
      </c>
      <c r="F2504" s="37">
        <f>F2505+F2506</f>
        <v>670432.4</v>
      </c>
      <c r="G2504" s="37">
        <f>G2505+G2506</f>
        <v>187</v>
      </c>
      <c r="H2504" s="37">
        <f>H2505+H2506</f>
        <v>187</v>
      </c>
    </row>
    <row r="2505" spans="1:8" ht="15.75" customHeight="1" x14ac:dyDescent="0.25">
      <c r="A2505" s="245">
        <v>75</v>
      </c>
      <c r="B2505" s="245"/>
      <c r="C2505" s="249"/>
      <c r="D2505" s="245"/>
      <c r="E2505" s="38" t="s">
        <v>175</v>
      </c>
      <c r="F2505" s="37">
        <f>C2504*H2505</f>
        <v>541365.19999999995</v>
      </c>
      <c r="G2505" s="37">
        <f>F2505/C2504</f>
        <v>151</v>
      </c>
      <c r="H2505" s="37">
        <v>151</v>
      </c>
    </row>
    <row r="2506" spans="1:8" ht="31.5" customHeight="1" x14ac:dyDescent="0.25">
      <c r="A2506" s="245">
        <v>76</v>
      </c>
      <c r="B2506" s="245"/>
      <c r="C2506" s="249"/>
      <c r="D2506" s="245"/>
      <c r="E2506" s="38" t="s">
        <v>176</v>
      </c>
      <c r="F2506" s="37">
        <f>C2504*H2506</f>
        <v>129067.2</v>
      </c>
      <c r="G2506" s="37">
        <f>F2506/C2504</f>
        <v>36</v>
      </c>
      <c r="H2506" s="37">
        <v>36</v>
      </c>
    </row>
    <row r="2507" spans="1:8" ht="15.75" x14ac:dyDescent="0.25">
      <c r="A2507" s="245">
        <f>A2504+1</f>
        <v>18</v>
      </c>
      <c r="B2507" s="245" t="s">
        <v>756</v>
      </c>
      <c r="C2507" s="253">
        <v>3881.31</v>
      </c>
      <c r="D2507" s="245" t="s">
        <v>206</v>
      </c>
      <c r="E2507" s="38" t="s">
        <v>216</v>
      </c>
      <c r="F2507" s="37">
        <f>F2508+F2509</f>
        <v>725804.97</v>
      </c>
      <c r="G2507" s="37">
        <f>G2508+G2509</f>
        <v>187</v>
      </c>
      <c r="H2507" s="37">
        <f>H2508+H2509</f>
        <v>187</v>
      </c>
    </row>
    <row r="2508" spans="1:8" ht="15.75" customHeight="1" x14ac:dyDescent="0.25">
      <c r="A2508" s="245">
        <v>75</v>
      </c>
      <c r="B2508" s="245"/>
      <c r="C2508" s="253"/>
      <c r="D2508" s="245"/>
      <c r="E2508" s="38" t="s">
        <v>175</v>
      </c>
      <c r="F2508" s="37">
        <f>C2507*H2508</f>
        <v>586077.81000000006</v>
      </c>
      <c r="G2508" s="37">
        <f>F2508/C2507</f>
        <v>151</v>
      </c>
      <c r="H2508" s="37">
        <v>151</v>
      </c>
    </row>
    <row r="2509" spans="1:8" ht="31.5" customHeight="1" x14ac:dyDescent="0.25">
      <c r="A2509" s="245">
        <v>76</v>
      </c>
      <c r="B2509" s="245"/>
      <c r="C2509" s="253"/>
      <c r="D2509" s="245"/>
      <c r="E2509" s="38" t="s">
        <v>176</v>
      </c>
      <c r="F2509" s="37">
        <f>C2507*H2509</f>
        <v>139727.16</v>
      </c>
      <c r="G2509" s="37">
        <f>F2509/C2507</f>
        <v>36</v>
      </c>
      <c r="H2509" s="37">
        <v>36</v>
      </c>
    </row>
    <row r="2510" spans="1:8" ht="15.75" x14ac:dyDescent="0.25">
      <c r="A2510" s="245">
        <f>A2507+1</f>
        <v>19</v>
      </c>
      <c r="B2510" s="245" t="s">
        <v>827</v>
      </c>
      <c r="C2510" s="253">
        <v>3004.2</v>
      </c>
      <c r="D2510" s="245" t="s">
        <v>206</v>
      </c>
      <c r="E2510" s="38" t="s">
        <v>216</v>
      </c>
      <c r="F2510" s="37">
        <f>F2511+F2512</f>
        <v>561785.4</v>
      </c>
      <c r="G2510" s="37">
        <f>G2511+G2512</f>
        <v>187</v>
      </c>
      <c r="H2510" s="37">
        <f>H2511+H2512</f>
        <v>187</v>
      </c>
    </row>
    <row r="2511" spans="1:8" ht="15.75" customHeight="1" x14ac:dyDescent="0.25">
      <c r="A2511" s="245">
        <v>75</v>
      </c>
      <c r="B2511" s="245"/>
      <c r="C2511" s="253"/>
      <c r="D2511" s="245"/>
      <c r="E2511" s="38" t="s">
        <v>175</v>
      </c>
      <c r="F2511" s="37">
        <f>C2510*H2511</f>
        <v>453634.2</v>
      </c>
      <c r="G2511" s="37">
        <f>F2511/C2510</f>
        <v>151</v>
      </c>
      <c r="H2511" s="37">
        <v>151</v>
      </c>
    </row>
    <row r="2512" spans="1:8" ht="31.5" customHeight="1" x14ac:dyDescent="0.25">
      <c r="A2512" s="245">
        <v>76</v>
      </c>
      <c r="B2512" s="245"/>
      <c r="C2512" s="253"/>
      <c r="D2512" s="245"/>
      <c r="E2512" s="38" t="s">
        <v>176</v>
      </c>
      <c r="F2512" s="37">
        <f>C2510*H2512</f>
        <v>108151.2</v>
      </c>
      <c r="G2512" s="37">
        <f>F2512/C2510</f>
        <v>36</v>
      </c>
      <c r="H2512" s="37">
        <v>36</v>
      </c>
    </row>
    <row r="2513" spans="1:8" ht="15.75" x14ac:dyDescent="0.25">
      <c r="A2513" s="245">
        <f>A2510+1</f>
        <v>20</v>
      </c>
      <c r="B2513" s="245" t="s">
        <v>757</v>
      </c>
      <c r="C2513" s="253">
        <v>4525.22</v>
      </c>
      <c r="D2513" s="245" t="s">
        <v>206</v>
      </c>
      <c r="E2513" s="38" t="s">
        <v>216</v>
      </c>
      <c r="F2513" s="37">
        <f>F2514+F2515</f>
        <v>846216.14</v>
      </c>
      <c r="G2513" s="37">
        <f>G2514+G2515</f>
        <v>187</v>
      </c>
      <c r="H2513" s="37">
        <f>H2514+H2515</f>
        <v>187</v>
      </c>
    </row>
    <row r="2514" spans="1:8" ht="15.75" customHeight="1" x14ac:dyDescent="0.25">
      <c r="A2514" s="245">
        <v>75</v>
      </c>
      <c r="B2514" s="245"/>
      <c r="C2514" s="253"/>
      <c r="D2514" s="245"/>
      <c r="E2514" s="38" t="s">
        <v>175</v>
      </c>
      <c r="F2514" s="37">
        <f>C2513*H2514</f>
        <v>683308.22</v>
      </c>
      <c r="G2514" s="37">
        <f>F2514/C2513</f>
        <v>151</v>
      </c>
      <c r="H2514" s="37">
        <v>151</v>
      </c>
    </row>
    <row r="2515" spans="1:8" ht="31.5" customHeight="1" x14ac:dyDescent="0.25">
      <c r="A2515" s="245">
        <v>76</v>
      </c>
      <c r="B2515" s="245"/>
      <c r="C2515" s="253"/>
      <c r="D2515" s="245"/>
      <c r="E2515" s="38" t="s">
        <v>176</v>
      </c>
      <c r="F2515" s="37">
        <f>C2513*H2515</f>
        <v>162907.92000000001</v>
      </c>
      <c r="G2515" s="37">
        <f>F2515/C2513</f>
        <v>36</v>
      </c>
      <c r="H2515" s="37">
        <v>36</v>
      </c>
    </row>
    <row r="2516" spans="1:8" ht="15.75" x14ac:dyDescent="0.25">
      <c r="A2516" s="245">
        <f>A2513+1</f>
        <v>21</v>
      </c>
      <c r="B2516" s="245" t="s">
        <v>758</v>
      </c>
      <c r="C2516" s="249">
        <v>3042.6</v>
      </c>
      <c r="D2516" s="245" t="s">
        <v>206</v>
      </c>
      <c r="E2516" s="38" t="s">
        <v>216</v>
      </c>
      <c r="F2516" s="37">
        <f>F2517+F2518</f>
        <v>568966.19999999995</v>
      </c>
      <c r="G2516" s="37">
        <f>G2517+G2518</f>
        <v>187</v>
      </c>
      <c r="H2516" s="37">
        <f>H2517+H2518</f>
        <v>187</v>
      </c>
    </row>
    <row r="2517" spans="1:8" ht="15.75" customHeight="1" x14ac:dyDescent="0.25">
      <c r="A2517" s="245">
        <v>75</v>
      </c>
      <c r="B2517" s="245"/>
      <c r="C2517" s="249"/>
      <c r="D2517" s="245"/>
      <c r="E2517" s="38" t="s">
        <v>175</v>
      </c>
      <c r="F2517" s="37">
        <f>C2516*H2517</f>
        <v>459432.6</v>
      </c>
      <c r="G2517" s="37">
        <f>F2517/C2516</f>
        <v>151</v>
      </c>
      <c r="H2517" s="37">
        <v>151</v>
      </c>
    </row>
    <row r="2518" spans="1:8" ht="31.5" customHeight="1" x14ac:dyDescent="0.25">
      <c r="A2518" s="245">
        <v>76</v>
      </c>
      <c r="B2518" s="245"/>
      <c r="C2518" s="249"/>
      <c r="D2518" s="245"/>
      <c r="E2518" s="38" t="s">
        <v>176</v>
      </c>
      <c r="F2518" s="37">
        <f>C2516*H2518</f>
        <v>109533.6</v>
      </c>
      <c r="G2518" s="37">
        <f>F2518/C2516</f>
        <v>36</v>
      </c>
      <c r="H2518" s="37">
        <v>36</v>
      </c>
    </row>
    <row r="2519" spans="1:8" ht="15.75" x14ac:dyDescent="0.25">
      <c r="A2519" s="245">
        <f>A2516+1</f>
        <v>22</v>
      </c>
      <c r="B2519" s="245" t="s">
        <v>759</v>
      </c>
      <c r="C2519" s="249">
        <v>3195.7</v>
      </c>
      <c r="D2519" s="245" t="s">
        <v>206</v>
      </c>
      <c r="E2519" s="38" t="s">
        <v>216</v>
      </c>
      <c r="F2519" s="37">
        <f>F2520+F2521</f>
        <v>597595.9</v>
      </c>
      <c r="G2519" s="37">
        <f>G2520+G2521</f>
        <v>187</v>
      </c>
      <c r="H2519" s="37">
        <f>H2520+H2521</f>
        <v>187</v>
      </c>
    </row>
    <row r="2520" spans="1:8" ht="15.75" customHeight="1" x14ac:dyDescent="0.25">
      <c r="A2520" s="245">
        <v>75</v>
      </c>
      <c r="B2520" s="245"/>
      <c r="C2520" s="249"/>
      <c r="D2520" s="245"/>
      <c r="E2520" s="38" t="s">
        <v>175</v>
      </c>
      <c r="F2520" s="37">
        <f>C2519*H2520</f>
        <v>482550.7</v>
      </c>
      <c r="G2520" s="37">
        <f>F2520/C2519</f>
        <v>151</v>
      </c>
      <c r="H2520" s="37">
        <v>151</v>
      </c>
    </row>
    <row r="2521" spans="1:8" ht="31.5" customHeight="1" x14ac:dyDescent="0.25">
      <c r="A2521" s="245">
        <v>76</v>
      </c>
      <c r="B2521" s="245"/>
      <c r="C2521" s="249"/>
      <c r="D2521" s="245"/>
      <c r="E2521" s="38" t="s">
        <v>176</v>
      </c>
      <c r="F2521" s="37">
        <f>C2519*H2521</f>
        <v>115045.2</v>
      </c>
      <c r="G2521" s="37">
        <f>F2521/C2519</f>
        <v>36</v>
      </c>
      <c r="H2521" s="37">
        <v>36</v>
      </c>
    </row>
    <row r="2522" spans="1:8" ht="15.75" x14ac:dyDescent="0.25">
      <c r="A2522" s="245">
        <f>A2519+1</f>
        <v>23</v>
      </c>
      <c r="B2522" s="245" t="s">
        <v>760</v>
      </c>
      <c r="C2522" s="249">
        <v>3054.95</v>
      </c>
      <c r="D2522" s="245" t="s">
        <v>206</v>
      </c>
      <c r="E2522" s="38" t="s">
        <v>216</v>
      </c>
      <c r="F2522" s="37">
        <f>F2523+F2524</f>
        <v>571275.65</v>
      </c>
      <c r="G2522" s="37">
        <f>G2523+G2524</f>
        <v>187</v>
      </c>
      <c r="H2522" s="37">
        <f>H2523+H2524</f>
        <v>187</v>
      </c>
    </row>
    <row r="2523" spans="1:8" ht="15.75" customHeight="1" x14ac:dyDescent="0.25">
      <c r="A2523" s="245">
        <v>75</v>
      </c>
      <c r="B2523" s="245"/>
      <c r="C2523" s="249"/>
      <c r="D2523" s="245"/>
      <c r="E2523" s="38" t="s">
        <v>175</v>
      </c>
      <c r="F2523" s="37">
        <f>C2522*H2523</f>
        <v>461297.45</v>
      </c>
      <c r="G2523" s="37">
        <f>F2523/C2522</f>
        <v>151</v>
      </c>
      <c r="H2523" s="37">
        <v>151</v>
      </c>
    </row>
    <row r="2524" spans="1:8" ht="31.5" customHeight="1" x14ac:dyDescent="0.25">
      <c r="A2524" s="245">
        <v>76</v>
      </c>
      <c r="B2524" s="245"/>
      <c r="C2524" s="249"/>
      <c r="D2524" s="245"/>
      <c r="E2524" s="38" t="s">
        <v>176</v>
      </c>
      <c r="F2524" s="37">
        <f>C2522*H2524</f>
        <v>109978.2</v>
      </c>
      <c r="G2524" s="37">
        <f>F2524/C2522</f>
        <v>36</v>
      </c>
      <c r="H2524" s="37">
        <v>36</v>
      </c>
    </row>
    <row r="2525" spans="1:8" ht="15.75" x14ac:dyDescent="0.25">
      <c r="A2525" s="245">
        <f>A2522+1</f>
        <v>24</v>
      </c>
      <c r="B2525" s="245" t="s">
        <v>761</v>
      </c>
      <c r="C2525" s="253">
        <v>2026</v>
      </c>
      <c r="D2525" s="186"/>
      <c r="E2525" s="38" t="s">
        <v>216</v>
      </c>
      <c r="F2525" s="37">
        <f>SUM(F2526:F2531)</f>
        <v>235016</v>
      </c>
      <c r="G2525" s="37">
        <f>SUM(G2526:G2531)</f>
        <v>116</v>
      </c>
      <c r="H2525" s="37">
        <f>SUM(H2526:H2531)</f>
        <v>116</v>
      </c>
    </row>
    <row r="2526" spans="1:8" ht="15.75" customHeight="1" x14ac:dyDescent="0.25">
      <c r="A2526" s="245">
        <v>882</v>
      </c>
      <c r="B2526" s="245"/>
      <c r="C2526" s="253"/>
      <c r="D2526" s="245" t="s">
        <v>212</v>
      </c>
      <c r="E2526" s="38" t="s">
        <v>175</v>
      </c>
      <c r="F2526" s="37">
        <f>C2525*H2526</f>
        <v>113456</v>
      </c>
      <c r="G2526" s="37">
        <f>F2526/C2525</f>
        <v>56</v>
      </c>
      <c r="H2526" s="37">
        <v>56</v>
      </c>
    </row>
    <row r="2527" spans="1:8" ht="31.5" customHeight="1" x14ac:dyDescent="0.25">
      <c r="A2527" s="245">
        <v>883</v>
      </c>
      <c r="B2527" s="245"/>
      <c r="C2527" s="253"/>
      <c r="D2527" s="245"/>
      <c r="E2527" s="38" t="s">
        <v>176</v>
      </c>
      <c r="F2527" s="37">
        <f>C2525*H2527</f>
        <v>36468</v>
      </c>
      <c r="G2527" s="37">
        <f>F2527/C2525</f>
        <v>18</v>
      </c>
      <c r="H2527" s="37">
        <v>18</v>
      </c>
    </row>
    <row r="2528" spans="1:8" ht="15.75" customHeight="1" x14ac:dyDescent="0.25">
      <c r="A2528" s="245">
        <v>884</v>
      </c>
      <c r="B2528" s="245"/>
      <c r="C2528" s="253"/>
      <c r="D2528" s="245" t="s">
        <v>210</v>
      </c>
      <c r="E2528" s="38" t="s">
        <v>175</v>
      </c>
      <c r="F2528" s="37">
        <f>C2525*H2528</f>
        <v>38494</v>
      </c>
      <c r="G2528" s="37">
        <f>F2528/C2525</f>
        <v>19</v>
      </c>
      <c r="H2528" s="37">
        <v>19</v>
      </c>
    </row>
    <row r="2529" spans="1:8" ht="31.5" customHeight="1" x14ac:dyDescent="0.25">
      <c r="A2529" s="245">
        <v>885</v>
      </c>
      <c r="B2529" s="245"/>
      <c r="C2529" s="253"/>
      <c r="D2529" s="245"/>
      <c r="E2529" s="38" t="s">
        <v>176</v>
      </c>
      <c r="F2529" s="37">
        <f>C2525*H2529</f>
        <v>12156</v>
      </c>
      <c r="G2529" s="37">
        <f>F2529/C2525</f>
        <v>6</v>
      </c>
      <c r="H2529" s="37">
        <v>6</v>
      </c>
    </row>
    <row r="2530" spans="1:8" ht="15.75" customHeight="1" x14ac:dyDescent="0.25">
      <c r="A2530" s="245"/>
      <c r="B2530" s="245"/>
      <c r="C2530" s="253"/>
      <c r="D2530" s="245" t="s">
        <v>211</v>
      </c>
      <c r="E2530" s="38" t="s">
        <v>175</v>
      </c>
      <c r="F2530" s="37">
        <f>C2525*H2530</f>
        <v>26338</v>
      </c>
      <c r="G2530" s="37">
        <f>F2530/C2525</f>
        <v>13</v>
      </c>
      <c r="H2530" s="37">
        <v>13</v>
      </c>
    </row>
    <row r="2531" spans="1:8" ht="31.5" customHeight="1" x14ac:dyDescent="0.25">
      <c r="A2531" s="245"/>
      <c r="B2531" s="245"/>
      <c r="C2531" s="253"/>
      <c r="D2531" s="245"/>
      <c r="E2531" s="38" t="s">
        <v>176</v>
      </c>
      <c r="F2531" s="37">
        <f>C2525*H2531</f>
        <v>8104</v>
      </c>
      <c r="G2531" s="37">
        <f>F2531/C2525</f>
        <v>4</v>
      </c>
      <c r="H2531" s="37">
        <v>4</v>
      </c>
    </row>
    <row r="2532" spans="1:8" ht="15.75" x14ac:dyDescent="0.25">
      <c r="A2532" s="245">
        <f>A2525+1</f>
        <v>25</v>
      </c>
      <c r="B2532" s="245" t="s">
        <v>762</v>
      </c>
      <c r="C2532" s="249">
        <v>3750.3</v>
      </c>
      <c r="D2532" s="245" t="s">
        <v>206</v>
      </c>
      <c r="E2532" s="38" t="s">
        <v>216</v>
      </c>
      <c r="F2532" s="37">
        <f>F2533+F2534</f>
        <v>701306.1</v>
      </c>
      <c r="G2532" s="37">
        <f>G2533+G2534</f>
        <v>187</v>
      </c>
      <c r="H2532" s="37">
        <f>H2533+H2534</f>
        <v>187</v>
      </c>
    </row>
    <row r="2533" spans="1:8" ht="15.75" customHeight="1" x14ac:dyDescent="0.25">
      <c r="A2533" s="245">
        <v>75</v>
      </c>
      <c r="B2533" s="245"/>
      <c r="C2533" s="249"/>
      <c r="D2533" s="245"/>
      <c r="E2533" s="38" t="s">
        <v>175</v>
      </c>
      <c r="F2533" s="37">
        <f>C2532*H2533</f>
        <v>566295.30000000005</v>
      </c>
      <c r="G2533" s="37">
        <f>F2533/C2532</f>
        <v>151</v>
      </c>
      <c r="H2533" s="37">
        <v>151</v>
      </c>
    </row>
    <row r="2534" spans="1:8" ht="31.5" customHeight="1" x14ac:dyDescent="0.25">
      <c r="A2534" s="245">
        <v>76</v>
      </c>
      <c r="B2534" s="245"/>
      <c r="C2534" s="249"/>
      <c r="D2534" s="245"/>
      <c r="E2534" s="38" t="s">
        <v>176</v>
      </c>
      <c r="F2534" s="37">
        <f>C2532*H2534</f>
        <v>135010.79999999999</v>
      </c>
      <c r="G2534" s="37">
        <f>F2534/C2532</f>
        <v>36</v>
      </c>
      <c r="H2534" s="37">
        <v>36</v>
      </c>
    </row>
    <row r="2535" spans="1:8" ht="15.75" x14ac:dyDescent="0.25">
      <c r="A2535" s="245">
        <f>A2532+1</f>
        <v>26</v>
      </c>
      <c r="B2535" s="245" t="s">
        <v>763</v>
      </c>
      <c r="C2535" s="249">
        <v>1171.8</v>
      </c>
      <c r="D2535" s="245" t="s">
        <v>206</v>
      </c>
      <c r="E2535" s="38" t="s">
        <v>216</v>
      </c>
      <c r="F2535" s="37">
        <f>F2536+F2537</f>
        <v>219126.6</v>
      </c>
      <c r="G2535" s="37">
        <f>G2536+G2537</f>
        <v>187</v>
      </c>
      <c r="H2535" s="37">
        <f>H2536+H2537</f>
        <v>187</v>
      </c>
    </row>
    <row r="2536" spans="1:8" ht="15.75" customHeight="1" x14ac:dyDescent="0.25">
      <c r="A2536" s="245">
        <v>75</v>
      </c>
      <c r="B2536" s="245"/>
      <c r="C2536" s="249"/>
      <c r="D2536" s="245"/>
      <c r="E2536" s="38" t="s">
        <v>175</v>
      </c>
      <c r="F2536" s="37">
        <f>C2535*H2536</f>
        <v>176941.8</v>
      </c>
      <c r="G2536" s="37">
        <f>F2536/C2535</f>
        <v>151</v>
      </c>
      <c r="H2536" s="37">
        <v>151</v>
      </c>
    </row>
    <row r="2537" spans="1:8" ht="31.5" customHeight="1" x14ac:dyDescent="0.25">
      <c r="A2537" s="245">
        <v>76</v>
      </c>
      <c r="B2537" s="245"/>
      <c r="C2537" s="249"/>
      <c r="D2537" s="245"/>
      <c r="E2537" s="38" t="s">
        <v>176</v>
      </c>
      <c r="F2537" s="37">
        <f>C2535*H2537</f>
        <v>42184.800000000003</v>
      </c>
      <c r="G2537" s="37">
        <f>F2537/C2535</f>
        <v>36</v>
      </c>
      <c r="H2537" s="37">
        <v>36</v>
      </c>
    </row>
    <row r="2538" spans="1:8" ht="15.75" x14ac:dyDescent="0.25">
      <c r="A2538" s="245">
        <f>A2535+1</f>
        <v>27</v>
      </c>
      <c r="B2538" s="245" t="s">
        <v>764</v>
      </c>
      <c r="C2538" s="249">
        <v>2331.8000000000002</v>
      </c>
      <c r="D2538" s="245" t="s">
        <v>206</v>
      </c>
      <c r="E2538" s="38" t="s">
        <v>216</v>
      </c>
      <c r="F2538" s="37">
        <f>F2539+F2540</f>
        <v>436046.6</v>
      </c>
      <c r="G2538" s="37">
        <f>G2539+G2540</f>
        <v>187</v>
      </c>
      <c r="H2538" s="37">
        <f>H2539+H2540</f>
        <v>187</v>
      </c>
    </row>
    <row r="2539" spans="1:8" ht="15.75" customHeight="1" x14ac:dyDescent="0.25">
      <c r="A2539" s="245">
        <v>75</v>
      </c>
      <c r="B2539" s="245"/>
      <c r="C2539" s="249"/>
      <c r="D2539" s="245"/>
      <c r="E2539" s="38" t="s">
        <v>175</v>
      </c>
      <c r="F2539" s="37">
        <f>C2538*H2539</f>
        <v>352101.8</v>
      </c>
      <c r="G2539" s="37">
        <f>F2539/C2538</f>
        <v>151</v>
      </c>
      <c r="H2539" s="37">
        <v>151</v>
      </c>
    </row>
    <row r="2540" spans="1:8" ht="31.5" customHeight="1" x14ac:dyDescent="0.25">
      <c r="A2540" s="245">
        <v>76</v>
      </c>
      <c r="B2540" s="245"/>
      <c r="C2540" s="249"/>
      <c r="D2540" s="245"/>
      <c r="E2540" s="38" t="s">
        <v>176</v>
      </c>
      <c r="F2540" s="37">
        <f>C2538*H2540</f>
        <v>83944.8</v>
      </c>
      <c r="G2540" s="37">
        <f>F2540/C2538</f>
        <v>36</v>
      </c>
      <c r="H2540" s="37">
        <v>36</v>
      </c>
    </row>
    <row r="2541" spans="1:8" ht="15.75" customHeight="1" x14ac:dyDescent="0.25">
      <c r="A2541" s="245">
        <f>A2538+1</f>
        <v>28</v>
      </c>
      <c r="B2541" s="245" t="s">
        <v>765</v>
      </c>
      <c r="C2541" s="249">
        <v>3391.3</v>
      </c>
      <c r="D2541" s="245" t="s">
        <v>212</v>
      </c>
      <c r="E2541" s="38" t="s">
        <v>216</v>
      </c>
      <c r="F2541" s="37">
        <f>F2542+F2543</f>
        <v>250956.2</v>
      </c>
      <c r="G2541" s="37">
        <f>G2542+G2543</f>
        <v>74</v>
      </c>
      <c r="H2541" s="37">
        <f>H2542+H2543</f>
        <v>74</v>
      </c>
    </row>
    <row r="2542" spans="1:8" ht="15.75" customHeight="1" x14ac:dyDescent="0.25">
      <c r="A2542" s="245">
        <v>75</v>
      </c>
      <c r="B2542" s="245"/>
      <c r="C2542" s="249"/>
      <c r="D2542" s="245"/>
      <c r="E2542" s="38" t="s">
        <v>175</v>
      </c>
      <c r="F2542" s="37">
        <f>C2541*H2542</f>
        <v>189912.8</v>
      </c>
      <c r="G2542" s="37">
        <f>F2542/C2541</f>
        <v>56</v>
      </c>
      <c r="H2542" s="37">
        <v>56</v>
      </c>
    </row>
    <row r="2543" spans="1:8" ht="31.5" customHeight="1" x14ac:dyDescent="0.25">
      <c r="A2543" s="245">
        <v>76</v>
      </c>
      <c r="B2543" s="245"/>
      <c r="C2543" s="249"/>
      <c r="D2543" s="245"/>
      <c r="E2543" s="38" t="s">
        <v>176</v>
      </c>
      <c r="F2543" s="37">
        <f>C2541*H2543</f>
        <v>61043.4</v>
      </c>
      <c r="G2543" s="37">
        <f>F2543/C2541</f>
        <v>18</v>
      </c>
      <c r="H2543" s="37">
        <v>18</v>
      </c>
    </row>
    <row r="2544" spans="1:8" ht="15.75" x14ac:dyDescent="0.25">
      <c r="A2544" s="245">
        <f>A2541+1</f>
        <v>29</v>
      </c>
      <c r="B2544" s="245" t="s">
        <v>766</v>
      </c>
      <c r="C2544" s="249">
        <v>2984.6</v>
      </c>
      <c r="D2544" s="245" t="s">
        <v>206</v>
      </c>
      <c r="E2544" s="38" t="s">
        <v>216</v>
      </c>
      <c r="F2544" s="37">
        <f>F2545+F2546</f>
        <v>558120.19999999995</v>
      </c>
      <c r="G2544" s="37">
        <f>G2545+G2546</f>
        <v>187</v>
      </c>
      <c r="H2544" s="37">
        <f>H2545+H2546</f>
        <v>187</v>
      </c>
    </row>
    <row r="2545" spans="1:8" ht="15.75" customHeight="1" x14ac:dyDescent="0.25">
      <c r="A2545" s="245">
        <v>75</v>
      </c>
      <c r="B2545" s="245"/>
      <c r="C2545" s="249"/>
      <c r="D2545" s="245"/>
      <c r="E2545" s="38" t="s">
        <v>175</v>
      </c>
      <c r="F2545" s="37">
        <f>C2544*H2545</f>
        <v>450674.6</v>
      </c>
      <c r="G2545" s="37">
        <f>F2545/C2544</f>
        <v>151</v>
      </c>
      <c r="H2545" s="37">
        <v>151</v>
      </c>
    </row>
    <row r="2546" spans="1:8" ht="31.5" customHeight="1" x14ac:dyDescent="0.25">
      <c r="A2546" s="245">
        <v>76</v>
      </c>
      <c r="B2546" s="245"/>
      <c r="C2546" s="249"/>
      <c r="D2546" s="245"/>
      <c r="E2546" s="38" t="s">
        <v>176</v>
      </c>
      <c r="F2546" s="37">
        <f>C2544*H2546</f>
        <v>107445.6</v>
      </c>
      <c r="G2546" s="37">
        <f>F2546/C2544</f>
        <v>36</v>
      </c>
      <c r="H2546" s="37">
        <v>36</v>
      </c>
    </row>
    <row r="2547" spans="1:8" ht="15.75" x14ac:dyDescent="0.25">
      <c r="A2547" s="245">
        <f>A2544+1</f>
        <v>30</v>
      </c>
      <c r="B2547" s="245" t="s">
        <v>767</v>
      </c>
      <c r="C2547" s="249">
        <v>1802</v>
      </c>
      <c r="D2547" s="245" t="s">
        <v>206</v>
      </c>
      <c r="E2547" s="38" t="s">
        <v>216</v>
      </c>
      <c r="F2547" s="37">
        <f>F2548+F2549</f>
        <v>336974</v>
      </c>
      <c r="G2547" s="37">
        <f>G2548+G2549</f>
        <v>187</v>
      </c>
      <c r="H2547" s="37">
        <f>H2548+H2549</f>
        <v>187</v>
      </c>
    </row>
    <row r="2548" spans="1:8" ht="15.75" customHeight="1" x14ac:dyDescent="0.25">
      <c r="A2548" s="245">
        <v>75</v>
      </c>
      <c r="B2548" s="245"/>
      <c r="C2548" s="249"/>
      <c r="D2548" s="245"/>
      <c r="E2548" s="38" t="s">
        <v>175</v>
      </c>
      <c r="F2548" s="37">
        <f>C2547*H2548</f>
        <v>272102</v>
      </c>
      <c r="G2548" s="37">
        <f>F2548/C2547</f>
        <v>151</v>
      </c>
      <c r="H2548" s="37">
        <v>151</v>
      </c>
    </row>
    <row r="2549" spans="1:8" ht="31.5" customHeight="1" x14ac:dyDescent="0.25">
      <c r="A2549" s="245">
        <v>76</v>
      </c>
      <c r="B2549" s="245"/>
      <c r="C2549" s="249"/>
      <c r="D2549" s="245"/>
      <c r="E2549" s="38" t="s">
        <v>176</v>
      </c>
      <c r="F2549" s="37">
        <f>C2547*H2549</f>
        <v>64872</v>
      </c>
      <c r="G2549" s="37">
        <f>F2549/C2547</f>
        <v>36</v>
      </c>
      <c r="H2549" s="37">
        <v>36</v>
      </c>
    </row>
    <row r="2550" spans="1:8" ht="15.75" x14ac:dyDescent="0.25">
      <c r="A2550" s="245">
        <f>A2547+1</f>
        <v>31</v>
      </c>
      <c r="B2550" s="245" t="s">
        <v>768</v>
      </c>
      <c r="C2550" s="249">
        <v>2801.8</v>
      </c>
      <c r="D2550" s="245" t="s">
        <v>206</v>
      </c>
      <c r="E2550" s="38" t="s">
        <v>216</v>
      </c>
      <c r="F2550" s="37">
        <f>F2551+F2552</f>
        <v>476306</v>
      </c>
      <c r="G2550" s="37">
        <f>G2551+G2552</f>
        <v>170</v>
      </c>
      <c r="H2550" s="37">
        <f>H2551+H2552</f>
        <v>170</v>
      </c>
    </row>
    <row r="2551" spans="1:8" ht="15.75" customHeight="1" x14ac:dyDescent="0.25">
      <c r="A2551" s="245">
        <v>75</v>
      </c>
      <c r="B2551" s="245"/>
      <c r="C2551" s="249"/>
      <c r="D2551" s="245"/>
      <c r="E2551" s="38" t="s">
        <v>175</v>
      </c>
      <c r="F2551" s="37">
        <f>C2550*H2551</f>
        <v>423071.8</v>
      </c>
      <c r="G2551" s="37">
        <f>F2551/C2550</f>
        <v>151</v>
      </c>
      <c r="H2551" s="37">
        <v>151</v>
      </c>
    </row>
    <row r="2552" spans="1:8" ht="31.5" customHeight="1" x14ac:dyDescent="0.25">
      <c r="A2552" s="245">
        <v>76</v>
      </c>
      <c r="B2552" s="245"/>
      <c r="C2552" s="249"/>
      <c r="D2552" s="245"/>
      <c r="E2552" s="38" t="s">
        <v>176</v>
      </c>
      <c r="F2552" s="37">
        <f>C2550*H2552</f>
        <v>53234.2</v>
      </c>
      <c r="G2552" s="37">
        <f>F2552/C2550</f>
        <v>19</v>
      </c>
      <c r="H2552" s="37">
        <v>19</v>
      </c>
    </row>
    <row r="2553" spans="1:8" ht="15.75" x14ac:dyDescent="0.25">
      <c r="A2553" s="245">
        <f>A2550+1</f>
        <v>32</v>
      </c>
      <c r="B2553" s="245" t="s">
        <v>769</v>
      </c>
      <c r="C2553" s="253">
        <v>14583.46</v>
      </c>
      <c r="D2553" s="186"/>
      <c r="E2553" s="38" t="s">
        <v>216</v>
      </c>
      <c r="F2553" s="37">
        <f>SUM(F2554:F2559)</f>
        <v>1312511.3999999999</v>
      </c>
      <c r="G2553" s="37">
        <f>SUM(G2554:G2559)</f>
        <v>90</v>
      </c>
      <c r="H2553" s="37">
        <f>SUM(H2554:H2559)</f>
        <v>90</v>
      </c>
    </row>
    <row r="2554" spans="1:8" ht="15.75" customHeight="1" x14ac:dyDescent="0.25">
      <c r="A2554" s="245">
        <v>882</v>
      </c>
      <c r="B2554" s="245"/>
      <c r="C2554" s="253"/>
      <c r="D2554" s="245" t="s">
        <v>212</v>
      </c>
      <c r="E2554" s="38" t="s">
        <v>175</v>
      </c>
      <c r="F2554" s="37">
        <f>C2553*H2554</f>
        <v>525004.56000000006</v>
      </c>
      <c r="G2554" s="37">
        <f>F2554/C2553</f>
        <v>36</v>
      </c>
      <c r="H2554" s="37">
        <v>36</v>
      </c>
    </row>
    <row r="2555" spans="1:8" ht="31.5" customHeight="1" x14ac:dyDescent="0.25">
      <c r="A2555" s="245">
        <v>883</v>
      </c>
      <c r="B2555" s="245"/>
      <c r="C2555" s="253"/>
      <c r="D2555" s="245"/>
      <c r="E2555" s="38" t="s">
        <v>176</v>
      </c>
      <c r="F2555" s="37">
        <f>C2553*H2555</f>
        <v>175001.52</v>
      </c>
      <c r="G2555" s="37">
        <f>F2555/C2553</f>
        <v>12</v>
      </c>
      <c r="H2555" s="37">
        <v>12</v>
      </c>
    </row>
    <row r="2556" spans="1:8" ht="15.75" customHeight="1" x14ac:dyDescent="0.25">
      <c r="A2556" s="245">
        <v>884</v>
      </c>
      <c r="B2556" s="245"/>
      <c r="C2556" s="253"/>
      <c r="D2556" s="245" t="s">
        <v>210</v>
      </c>
      <c r="E2556" s="38" t="s">
        <v>175</v>
      </c>
      <c r="F2556" s="37">
        <f>C2553*H2556</f>
        <v>277085.74</v>
      </c>
      <c r="G2556" s="37">
        <f>F2556/C2553</f>
        <v>19</v>
      </c>
      <c r="H2556" s="37">
        <v>19</v>
      </c>
    </row>
    <row r="2557" spans="1:8" ht="31.5" customHeight="1" x14ac:dyDescent="0.25">
      <c r="A2557" s="245">
        <v>885</v>
      </c>
      <c r="B2557" s="245"/>
      <c r="C2557" s="253"/>
      <c r="D2557" s="245"/>
      <c r="E2557" s="38" t="s">
        <v>176</v>
      </c>
      <c r="F2557" s="37">
        <f>C2553*H2557</f>
        <v>87500.76</v>
      </c>
      <c r="G2557" s="37">
        <f>F2557/C2553</f>
        <v>6</v>
      </c>
      <c r="H2557" s="37">
        <v>6</v>
      </c>
    </row>
    <row r="2558" spans="1:8" ht="15.75" customHeight="1" x14ac:dyDescent="0.25">
      <c r="A2558" s="245"/>
      <c r="B2558" s="245"/>
      <c r="C2558" s="253"/>
      <c r="D2558" s="245" t="s">
        <v>211</v>
      </c>
      <c r="E2558" s="38" t="s">
        <v>175</v>
      </c>
      <c r="F2558" s="37">
        <f>C2553*H2558</f>
        <v>189584.98</v>
      </c>
      <c r="G2558" s="37">
        <f>F2558/C2553</f>
        <v>13</v>
      </c>
      <c r="H2558" s="37">
        <v>13</v>
      </c>
    </row>
    <row r="2559" spans="1:8" ht="31.5" customHeight="1" x14ac:dyDescent="0.25">
      <c r="A2559" s="245"/>
      <c r="B2559" s="245"/>
      <c r="C2559" s="253"/>
      <c r="D2559" s="245"/>
      <c r="E2559" s="38" t="s">
        <v>176</v>
      </c>
      <c r="F2559" s="37">
        <f>C2553*H2559</f>
        <v>58333.84</v>
      </c>
      <c r="G2559" s="37">
        <f>F2559/C2553</f>
        <v>4</v>
      </c>
      <c r="H2559" s="37">
        <v>4</v>
      </c>
    </row>
    <row r="2560" spans="1:8" ht="15.75" x14ac:dyDescent="0.25">
      <c r="A2560" s="245">
        <f>A2553+1</f>
        <v>33</v>
      </c>
      <c r="B2560" s="245" t="s">
        <v>770</v>
      </c>
      <c r="C2560" s="249">
        <v>2382.92</v>
      </c>
      <c r="D2560" s="245" t="s">
        <v>206</v>
      </c>
      <c r="E2560" s="38" t="s">
        <v>216</v>
      </c>
      <c r="F2560" s="37">
        <f>F2561+F2562</f>
        <v>445606.04</v>
      </c>
      <c r="G2560" s="37">
        <f>G2561+G2562</f>
        <v>187</v>
      </c>
      <c r="H2560" s="37">
        <f>H2561+H2562</f>
        <v>187</v>
      </c>
    </row>
    <row r="2561" spans="1:8" ht="15.75" customHeight="1" x14ac:dyDescent="0.25">
      <c r="A2561" s="245">
        <v>75</v>
      </c>
      <c r="B2561" s="245"/>
      <c r="C2561" s="249"/>
      <c r="D2561" s="245"/>
      <c r="E2561" s="38" t="s">
        <v>175</v>
      </c>
      <c r="F2561" s="37">
        <f>C2560*H2561</f>
        <v>359820.92</v>
      </c>
      <c r="G2561" s="37">
        <f>F2561/C2560</f>
        <v>151</v>
      </c>
      <c r="H2561" s="37">
        <v>151</v>
      </c>
    </row>
    <row r="2562" spans="1:8" ht="31.5" customHeight="1" x14ac:dyDescent="0.25">
      <c r="A2562" s="245">
        <v>76</v>
      </c>
      <c r="B2562" s="245"/>
      <c r="C2562" s="249"/>
      <c r="D2562" s="245"/>
      <c r="E2562" s="38" t="s">
        <v>176</v>
      </c>
      <c r="F2562" s="37">
        <f>C2560*H2562</f>
        <v>85785.12</v>
      </c>
      <c r="G2562" s="37">
        <f>F2562/C2560</f>
        <v>36</v>
      </c>
      <c r="H2562" s="37">
        <v>36</v>
      </c>
    </row>
    <row r="2563" spans="1:8" ht="15.75" x14ac:dyDescent="0.25">
      <c r="A2563" s="245">
        <f>A2560+1</f>
        <v>34</v>
      </c>
      <c r="B2563" s="245" t="s">
        <v>771</v>
      </c>
      <c r="C2563" s="253">
        <v>1771.5</v>
      </c>
      <c r="D2563" s="186"/>
      <c r="E2563" s="38" t="s">
        <v>216</v>
      </c>
      <c r="F2563" s="37">
        <f>SUM(F2564:F2571)</f>
        <v>244467</v>
      </c>
      <c r="G2563" s="37">
        <f>SUM(G2564:G2571)</f>
        <v>138</v>
      </c>
      <c r="H2563" s="37">
        <f>SUM(H2564:H2571)</f>
        <v>138</v>
      </c>
    </row>
    <row r="2564" spans="1:8" ht="15.75" customHeight="1" x14ac:dyDescent="0.25">
      <c r="A2564" s="245">
        <v>882</v>
      </c>
      <c r="B2564" s="245"/>
      <c r="C2564" s="253"/>
      <c r="D2564" s="245" t="s">
        <v>212</v>
      </c>
      <c r="E2564" s="38" t="s">
        <v>175</v>
      </c>
      <c r="F2564" s="37">
        <f>C2563*H2564</f>
        <v>99204</v>
      </c>
      <c r="G2564" s="37">
        <f>F2564/C2563</f>
        <v>56</v>
      </c>
      <c r="H2564" s="37">
        <v>56</v>
      </c>
    </row>
    <row r="2565" spans="1:8" ht="31.5" customHeight="1" x14ac:dyDescent="0.25">
      <c r="A2565" s="245">
        <v>883</v>
      </c>
      <c r="B2565" s="245"/>
      <c r="C2565" s="253"/>
      <c r="D2565" s="245"/>
      <c r="E2565" s="38" t="s">
        <v>176</v>
      </c>
      <c r="F2565" s="37">
        <f>C2563*H2565</f>
        <v>31887</v>
      </c>
      <c r="G2565" s="37">
        <f>F2565/C2563</f>
        <v>18</v>
      </c>
      <c r="H2565" s="37">
        <v>18</v>
      </c>
    </row>
    <row r="2566" spans="1:8" ht="15.75" customHeight="1" x14ac:dyDescent="0.25">
      <c r="A2566" s="245">
        <v>884</v>
      </c>
      <c r="B2566" s="245"/>
      <c r="C2566" s="253"/>
      <c r="D2566" s="245" t="s">
        <v>210</v>
      </c>
      <c r="E2566" s="38" t="s">
        <v>175</v>
      </c>
      <c r="F2566" s="37">
        <f>C2563*H2566</f>
        <v>33658.5</v>
      </c>
      <c r="G2566" s="37">
        <f>F2566/C2563</f>
        <v>19</v>
      </c>
      <c r="H2566" s="37">
        <v>19</v>
      </c>
    </row>
    <row r="2567" spans="1:8" ht="31.5" customHeight="1" x14ac:dyDescent="0.25">
      <c r="A2567" s="245">
        <v>885</v>
      </c>
      <c r="B2567" s="245"/>
      <c r="C2567" s="253"/>
      <c r="D2567" s="245"/>
      <c r="E2567" s="38" t="s">
        <v>176</v>
      </c>
      <c r="F2567" s="37">
        <f>C2563*H2567</f>
        <v>10629</v>
      </c>
      <c r="G2567" s="37">
        <f>F2567/C2563</f>
        <v>6</v>
      </c>
      <c r="H2567" s="37">
        <v>6</v>
      </c>
    </row>
    <row r="2568" spans="1:8" ht="15.75" customHeight="1" x14ac:dyDescent="0.25">
      <c r="A2568" s="245"/>
      <c r="B2568" s="245"/>
      <c r="C2568" s="253"/>
      <c r="D2568" s="245" t="s">
        <v>211</v>
      </c>
      <c r="E2568" s="38" t="s">
        <v>175</v>
      </c>
      <c r="F2568" s="37">
        <f>C2563*H2568</f>
        <v>23029.5</v>
      </c>
      <c r="G2568" s="37">
        <f>F2568/C2563</f>
        <v>13</v>
      </c>
      <c r="H2568" s="37">
        <v>13</v>
      </c>
    </row>
    <row r="2569" spans="1:8" ht="31.5" customHeight="1" x14ac:dyDescent="0.25">
      <c r="A2569" s="245"/>
      <c r="B2569" s="245"/>
      <c r="C2569" s="253"/>
      <c r="D2569" s="245"/>
      <c r="E2569" s="38" t="s">
        <v>176</v>
      </c>
      <c r="F2569" s="37">
        <f>C2563*H2569</f>
        <v>7086</v>
      </c>
      <c r="G2569" s="37">
        <f>F2569/C2563</f>
        <v>4</v>
      </c>
      <c r="H2569" s="37">
        <v>4</v>
      </c>
    </row>
    <row r="2570" spans="1:8" ht="48.75" customHeight="1" x14ac:dyDescent="0.25">
      <c r="A2570" s="245"/>
      <c r="B2570" s="245"/>
      <c r="C2570" s="253"/>
      <c r="D2570" s="245" t="s">
        <v>509</v>
      </c>
      <c r="E2570" s="38" t="s">
        <v>175</v>
      </c>
      <c r="F2570" s="37">
        <f>C2563*H2570</f>
        <v>30115.5</v>
      </c>
      <c r="G2570" s="37">
        <f>F2570/C2563</f>
        <v>17</v>
      </c>
      <c r="H2570" s="37">
        <v>17</v>
      </c>
    </row>
    <row r="2571" spans="1:8" ht="48.75" customHeight="1" x14ac:dyDescent="0.25">
      <c r="A2571" s="245"/>
      <c r="B2571" s="245"/>
      <c r="C2571" s="253"/>
      <c r="D2571" s="245"/>
      <c r="E2571" s="38" t="s">
        <v>176</v>
      </c>
      <c r="F2571" s="37">
        <f>C2563*H2571</f>
        <v>8857.5</v>
      </c>
      <c r="G2571" s="37">
        <f>F2571/C2563</f>
        <v>5</v>
      </c>
      <c r="H2571" s="37">
        <v>5</v>
      </c>
    </row>
    <row r="2572" spans="1:8" ht="15.75" x14ac:dyDescent="0.25">
      <c r="A2572" s="245">
        <f>A2563+1</f>
        <v>35</v>
      </c>
      <c r="B2572" s="245" t="s">
        <v>828</v>
      </c>
      <c r="C2572" s="249">
        <v>2539.88</v>
      </c>
      <c r="D2572" s="245" t="s">
        <v>206</v>
      </c>
      <c r="E2572" s="38" t="s">
        <v>216</v>
      </c>
      <c r="F2572" s="37">
        <f>F2573+F2574</f>
        <v>474957.56</v>
      </c>
      <c r="G2572" s="37">
        <f>G2573+G2574</f>
        <v>187</v>
      </c>
      <c r="H2572" s="37">
        <f>H2573+H2574</f>
        <v>187</v>
      </c>
    </row>
    <row r="2573" spans="1:8" ht="15.75" customHeight="1" x14ac:dyDescent="0.25">
      <c r="A2573" s="245">
        <v>75</v>
      </c>
      <c r="B2573" s="245"/>
      <c r="C2573" s="249"/>
      <c r="D2573" s="245"/>
      <c r="E2573" s="38" t="s">
        <v>175</v>
      </c>
      <c r="F2573" s="37">
        <f>C2572*H2573</f>
        <v>383521.88</v>
      </c>
      <c r="G2573" s="37">
        <f>F2573/C2572</f>
        <v>151</v>
      </c>
      <c r="H2573" s="37">
        <v>151</v>
      </c>
    </row>
    <row r="2574" spans="1:8" ht="31.5" customHeight="1" x14ac:dyDescent="0.25">
      <c r="A2574" s="245">
        <v>76</v>
      </c>
      <c r="B2574" s="245"/>
      <c r="C2574" s="249"/>
      <c r="D2574" s="245"/>
      <c r="E2574" s="38" t="s">
        <v>176</v>
      </c>
      <c r="F2574" s="37">
        <f>C2572*H2574</f>
        <v>91435.68</v>
      </c>
      <c r="G2574" s="37">
        <f>F2574/C2572</f>
        <v>36</v>
      </c>
      <c r="H2574" s="37">
        <v>36</v>
      </c>
    </row>
    <row r="2575" spans="1:8" ht="15.75" x14ac:dyDescent="0.25">
      <c r="A2575" s="245">
        <f>A2572+1</f>
        <v>36</v>
      </c>
      <c r="B2575" s="245" t="s">
        <v>772</v>
      </c>
      <c r="C2575" s="249">
        <v>4445.2</v>
      </c>
      <c r="D2575" s="245" t="s">
        <v>206</v>
      </c>
      <c r="E2575" s="38" t="s">
        <v>216</v>
      </c>
      <c r="F2575" s="37">
        <f>F2576+F2577</f>
        <v>755684</v>
      </c>
      <c r="G2575" s="37">
        <f>G2576+G2577</f>
        <v>170</v>
      </c>
      <c r="H2575" s="37">
        <f>H2576+H2577</f>
        <v>170</v>
      </c>
    </row>
    <row r="2576" spans="1:8" ht="15.75" customHeight="1" x14ac:dyDescent="0.25">
      <c r="A2576" s="245">
        <v>75</v>
      </c>
      <c r="B2576" s="245"/>
      <c r="C2576" s="249"/>
      <c r="D2576" s="245"/>
      <c r="E2576" s="38" t="s">
        <v>175</v>
      </c>
      <c r="F2576" s="37">
        <f>C2575*H2576</f>
        <v>671225.2</v>
      </c>
      <c r="G2576" s="37">
        <f>F2576/C2575</f>
        <v>151</v>
      </c>
      <c r="H2576" s="37">
        <v>151</v>
      </c>
    </row>
    <row r="2577" spans="1:8" ht="31.5" customHeight="1" x14ac:dyDescent="0.25">
      <c r="A2577" s="245">
        <v>76</v>
      </c>
      <c r="B2577" s="245"/>
      <c r="C2577" s="249"/>
      <c r="D2577" s="245"/>
      <c r="E2577" s="38" t="s">
        <v>176</v>
      </c>
      <c r="F2577" s="37">
        <f>C2575*H2577</f>
        <v>84458.8</v>
      </c>
      <c r="G2577" s="37">
        <f>F2577/C2575</f>
        <v>19</v>
      </c>
      <c r="H2577" s="37">
        <v>19</v>
      </c>
    </row>
    <row r="2578" spans="1:8" ht="15.75" x14ac:dyDescent="0.25">
      <c r="A2578" s="245">
        <f>A2575+1</f>
        <v>37</v>
      </c>
      <c r="B2578" s="245" t="s">
        <v>773</v>
      </c>
      <c r="C2578" s="249">
        <v>2077.6</v>
      </c>
      <c r="D2578" s="245" t="s">
        <v>206</v>
      </c>
      <c r="E2578" s="38" t="s">
        <v>216</v>
      </c>
      <c r="F2578" s="37">
        <f>F2579+F2580</f>
        <v>388511.2</v>
      </c>
      <c r="G2578" s="37">
        <f>G2579+G2580</f>
        <v>187</v>
      </c>
      <c r="H2578" s="37">
        <f>H2579+H2580</f>
        <v>187</v>
      </c>
    </row>
    <row r="2579" spans="1:8" ht="15.75" customHeight="1" x14ac:dyDescent="0.25">
      <c r="A2579" s="245">
        <v>75</v>
      </c>
      <c r="B2579" s="245"/>
      <c r="C2579" s="249"/>
      <c r="D2579" s="245"/>
      <c r="E2579" s="38" t="s">
        <v>175</v>
      </c>
      <c r="F2579" s="37">
        <f>C2578*H2579</f>
        <v>313717.59999999998</v>
      </c>
      <c r="G2579" s="37">
        <f>F2579/C2578</f>
        <v>151</v>
      </c>
      <c r="H2579" s="37">
        <v>151</v>
      </c>
    </row>
    <row r="2580" spans="1:8" ht="31.5" customHeight="1" x14ac:dyDescent="0.25">
      <c r="A2580" s="245">
        <v>76</v>
      </c>
      <c r="B2580" s="245"/>
      <c r="C2580" s="249"/>
      <c r="D2580" s="245"/>
      <c r="E2580" s="38" t="s">
        <v>176</v>
      </c>
      <c r="F2580" s="37">
        <f>C2578*H2580</f>
        <v>74793.600000000006</v>
      </c>
      <c r="G2580" s="37">
        <f>F2580/C2578</f>
        <v>36</v>
      </c>
      <c r="H2580" s="37">
        <v>36</v>
      </c>
    </row>
    <row r="2581" spans="1:8" ht="15.75" x14ac:dyDescent="0.25">
      <c r="A2581" s="245">
        <f>A2578+1</f>
        <v>38</v>
      </c>
      <c r="B2581" s="245" t="s">
        <v>774</v>
      </c>
      <c r="C2581" s="249">
        <v>3875.5</v>
      </c>
      <c r="D2581" s="245" t="s">
        <v>206</v>
      </c>
      <c r="E2581" s="38" t="s">
        <v>216</v>
      </c>
      <c r="F2581" s="37">
        <f>F2582+F2583+F2584+F2585</f>
        <v>14060314</v>
      </c>
      <c r="G2581" s="37">
        <f>G2582+G2583+G2584+G2585</f>
        <v>3628</v>
      </c>
      <c r="H2581" s="37">
        <f>H2582+H2583+H2584+H2585</f>
        <v>3628</v>
      </c>
    </row>
    <row r="2582" spans="1:8" ht="15.75" customHeight="1" x14ac:dyDescent="0.25">
      <c r="A2582" s="245">
        <v>75</v>
      </c>
      <c r="B2582" s="245"/>
      <c r="C2582" s="249"/>
      <c r="D2582" s="245"/>
      <c r="E2582" s="38" t="s">
        <v>175</v>
      </c>
      <c r="F2582" s="37">
        <f>C2581*H2582</f>
        <v>523192.5</v>
      </c>
      <c r="G2582" s="37">
        <f>F2582/C2581</f>
        <v>135</v>
      </c>
      <c r="H2582" s="37">
        <v>135</v>
      </c>
    </row>
    <row r="2583" spans="1:8" ht="31.5" customHeight="1" x14ac:dyDescent="0.25">
      <c r="A2583" s="245">
        <v>76</v>
      </c>
      <c r="B2583" s="245"/>
      <c r="C2583" s="249"/>
      <c r="D2583" s="245"/>
      <c r="E2583" s="38" t="s">
        <v>176</v>
      </c>
      <c r="F2583" s="37">
        <f>C2581*H2583</f>
        <v>170522</v>
      </c>
      <c r="G2583" s="37">
        <f>F2583/C2581</f>
        <v>44</v>
      </c>
      <c r="H2583" s="37">
        <v>44</v>
      </c>
    </row>
    <row r="2584" spans="1:8" ht="31.5" customHeight="1" x14ac:dyDescent="0.25">
      <c r="A2584" s="245">
        <v>77</v>
      </c>
      <c r="B2584" s="245"/>
      <c r="C2584" s="249"/>
      <c r="D2584" s="245"/>
      <c r="E2584" s="38" t="s">
        <v>42</v>
      </c>
      <c r="F2584" s="37">
        <f>H2584*C2581</f>
        <v>13087563.5</v>
      </c>
      <c r="G2584" s="37">
        <f>F2584/C2581</f>
        <v>3377</v>
      </c>
      <c r="H2584" s="37">
        <v>3377</v>
      </c>
    </row>
    <row r="2585" spans="1:8" ht="15.75" customHeight="1" x14ac:dyDescent="0.25">
      <c r="A2585" s="245">
        <v>78</v>
      </c>
      <c r="B2585" s="245"/>
      <c r="C2585" s="249"/>
      <c r="D2585" s="245"/>
      <c r="E2585" s="38" t="s">
        <v>207</v>
      </c>
      <c r="F2585" s="37">
        <f>H2585*C2581</f>
        <v>279036</v>
      </c>
      <c r="G2585" s="37">
        <f>F2585/C2581</f>
        <v>72</v>
      </c>
      <c r="H2585" s="37">
        <v>72</v>
      </c>
    </row>
    <row r="2586" spans="1:8" ht="15.75" x14ac:dyDescent="0.25">
      <c r="A2586" s="245">
        <f>A2581+1</f>
        <v>39</v>
      </c>
      <c r="B2586" s="245" t="s">
        <v>775</v>
      </c>
      <c r="C2586" s="249">
        <v>3498.4</v>
      </c>
      <c r="D2586" s="245" t="s">
        <v>206</v>
      </c>
      <c r="E2586" s="38" t="s">
        <v>216</v>
      </c>
      <c r="F2586" s="37">
        <f>F2587+F2588+F2589+F2590</f>
        <v>10558171.199999999</v>
      </c>
      <c r="G2586" s="37">
        <f>G2587+G2588+G2589+G2590</f>
        <v>3018</v>
      </c>
      <c r="H2586" s="37">
        <f>H2587+H2588+H2589+H2590</f>
        <v>3018</v>
      </c>
    </row>
    <row r="2587" spans="1:8" ht="15.75" customHeight="1" x14ac:dyDescent="0.25">
      <c r="A2587" s="245">
        <v>75</v>
      </c>
      <c r="B2587" s="245"/>
      <c r="C2587" s="249"/>
      <c r="D2587" s="245"/>
      <c r="E2587" s="38" t="s">
        <v>175</v>
      </c>
      <c r="F2587" s="37">
        <f>C2586*H2587</f>
        <v>528258.4</v>
      </c>
      <c r="G2587" s="37">
        <f>F2587/C2586</f>
        <v>151</v>
      </c>
      <c r="H2587" s="37">
        <v>151</v>
      </c>
    </row>
    <row r="2588" spans="1:8" ht="31.5" customHeight="1" x14ac:dyDescent="0.25">
      <c r="A2588" s="245">
        <v>76</v>
      </c>
      <c r="B2588" s="245"/>
      <c r="C2588" s="249"/>
      <c r="D2588" s="245"/>
      <c r="E2588" s="38" t="s">
        <v>176</v>
      </c>
      <c r="F2588" s="37">
        <f>C2586*H2588</f>
        <v>125942.39999999999</v>
      </c>
      <c r="G2588" s="37">
        <f>F2588/C2586</f>
        <v>36</v>
      </c>
      <c r="H2588" s="37">
        <v>36</v>
      </c>
    </row>
    <row r="2589" spans="1:8" ht="15.75" customHeight="1" x14ac:dyDescent="0.25">
      <c r="A2589" s="245">
        <v>77</v>
      </c>
      <c r="B2589" s="245"/>
      <c r="C2589" s="249"/>
      <c r="D2589" s="245"/>
      <c r="E2589" s="38" t="s">
        <v>177</v>
      </c>
      <c r="F2589" s="37">
        <f>H2589*C2586</f>
        <v>9697564.8000000007</v>
      </c>
      <c r="G2589" s="37">
        <f>F2589/C2586</f>
        <v>2772</v>
      </c>
      <c r="H2589" s="37">
        <v>2772</v>
      </c>
    </row>
    <row r="2590" spans="1:8" ht="15.75" customHeight="1" x14ac:dyDescent="0.25">
      <c r="A2590" s="245">
        <v>78</v>
      </c>
      <c r="B2590" s="245"/>
      <c r="C2590" s="249"/>
      <c r="D2590" s="245"/>
      <c r="E2590" s="38" t="s">
        <v>207</v>
      </c>
      <c r="F2590" s="37">
        <f>H2590*C2586</f>
        <v>206405.6</v>
      </c>
      <c r="G2590" s="37">
        <f>F2590/C2586</f>
        <v>59</v>
      </c>
      <c r="H2590" s="37">
        <v>59</v>
      </c>
    </row>
    <row r="2591" spans="1:8" ht="15.75" x14ac:dyDescent="0.25">
      <c r="A2591" s="245">
        <f>A2586+1</f>
        <v>40</v>
      </c>
      <c r="B2591" s="245" t="s">
        <v>776</v>
      </c>
      <c r="C2591" s="249">
        <v>243.09</v>
      </c>
      <c r="D2591" s="245" t="s">
        <v>206</v>
      </c>
      <c r="E2591" s="38" t="s">
        <v>216</v>
      </c>
      <c r="F2591" s="37">
        <f>F2592+F2593+F2594+F2595</f>
        <v>1779418.8</v>
      </c>
      <c r="G2591" s="37">
        <f>G2592+G2593+G2594+G2595</f>
        <v>7320</v>
      </c>
      <c r="H2591" s="37">
        <f>H2592+H2593+H2594+H2595</f>
        <v>7320</v>
      </c>
    </row>
    <row r="2592" spans="1:8" ht="15.75" customHeight="1" x14ac:dyDescent="0.25">
      <c r="A2592" s="245">
        <v>75</v>
      </c>
      <c r="B2592" s="245"/>
      <c r="C2592" s="249"/>
      <c r="D2592" s="245"/>
      <c r="E2592" s="38" t="s">
        <v>175</v>
      </c>
      <c r="F2592" s="37">
        <f>C2591*H2592</f>
        <v>39866.76</v>
      </c>
      <c r="G2592" s="37">
        <f>F2592/C2591</f>
        <v>164</v>
      </c>
      <c r="H2592" s="37">
        <v>164</v>
      </c>
    </row>
    <row r="2593" spans="1:8" ht="31.5" customHeight="1" x14ac:dyDescent="0.25">
      <c r="A2593" s="245">
        <v>76</v>
      </c>
      <c r="B2593" s="245"/>
      <c r="C2593" s="249"/>
      <c r="D2593" s="245"/>
      <c r="E2593" s="38" t="s">
        <v>176</v>
      </c>
      <c r="F2593" s="37">
        <f>C2591*H2593</f>
        <v>21878.1</v>
      </c>
      <c r="G2593" s="37">
        <f>F2593/C2591</f>
        <v>90</v>
      </c>
      <c r="H2593" s="37">
        <v>90</v>
      </c>
    </row>
    <row r="2594" spans="1:8" ht="15.75" customHeight="1" x14ac:dyDescent="0.25">
      <c r="A2594" s="245">
        <v>77</v>
      </c>
      <c r="B2594" s="245"/>
      <c r="C2594" s="249"/>
      <c r="D2594" s="245"/>
      <c r="E2594" s="38" t="s">
        <v>177</v>
      </c>
      <c r="F2594" s="37">
        <f>H2594*C2591</f>
        <v>1681696.62</v>
      </c>
      <c r="G2594" s="37">
        <f>F2594/C2591</f>
        <v>6918</v>
      </c>
      <c r="H2594" s="37">
        <v>6918</v>
      </c>
    </row>
    <row r="2595" spans="1:8" ht="15.75" customHeight="1" x14ac:dyDescent="0.25">
      <c r="A2595" s="245">
        <v>78</v>
      </c>
      <c r="B2595" s="245"/>
      <c r="C2595" s="249"/>
      <c r="D2595" s="245"/>
      <c r="E2595" s="38" t="s">
        <v>207</v>
      </c>
      <c r="F2595" s="37">
        <f>H2595*C2591</f>
        <v>35977.32</v>
      </c>
      <c r="G2595" s="37">
        <f>F2595/C2591</f>
        <v>148</v>
      </c>
      <c r="H2595" s="37">
        <v>148</v>
      </c>
    </row>
    <row r="2596" spans="1:8" ht="15.75" customHeight="1" x14ac:dyDescent="0.25">
      <c r="A2596" s="245">
        <f>A2591+1</f>
        <v>41</v>
      </c>
      <c r="B2596" s="245" t="s">
        <v>777</v>
      </c>
      <c r="C2596" s="249">
        <v>12279.6</v>
      </c>
      <c r="D2596" s="245" t="s">
        <v>212</v>
      </c>
      <c r="E2596" s="38" t="s">
        <v>216</v>
      </c>
      <c r="F2596" s="37">
        <f>F2597+F2598+F2599+F2600</f>
        <v>11812975.199999999</v>
      </c>
      <c r="G2596" s="37">
        <f>G2597+G2598+G2599+G2600</f>
        <v>962</v>
      </c>
      <c r="H2596" s="37">
        <f>H2597+H2598+H2599+H2600</f>
        <v>962</v>
      </c>
    </row>
    <row r="2597" spans="1:8" ht="15.75" customHeight="1" x14ac:dyDescent="0.25">
      <c r="A2597" s="245">
        <v>75</v>
      </c>
      <c r="B2597" s="245"/>
      <c r="C2597" s="249"/>
      <c r="D2597" s="245"/>
      <c r="E2597" s="38" t="s">
        <v>175</v>
      </c>
      <c r="F2597" s="37">
        <f>C2596*H2597</f>
        <v>442065.6</v>
      </c>
      <c r="G2597" s="37">
        <f>F2597/C2596</f>
        <v>36</v>
      </c>
      <c r="H2597" s="37">
        <v>36</v>
      </c>
    </row>
    <row r="2598" spans="1:8" ht="31.5" customHeight="1" x14ac:dyDescent="0.25">
      <c r="A2598" s="245">
        <v>76</v>
      </c>
      <c r="B2598" s="245"/>
      <c r="C2598" s="249"/>
      <c r="D2598" s="245"/>
      <c r="E2598" s="38" t="s">
        <v>176</v>
      </c>
      <c r="F2598" s="37">
        <f>C2596*H2598</f>
        <v>147355.20000000001</v>
      </c>
      <c r="G2598" s="37">
        <f>F2598/C2596</f>
        <v>12</v>
      </c>
      <c r="H2598" s="37">
        <v>12</v>
      </c>
    </row>
    <row r="2599" spans="1:8" ht="15.75" customHeight="1" x14ac:dyDescent="0.25">
      <c r="A2599" s="245">
        <v>77</v>
      </c>
      <c r="B2599" s="245"/>
      <c r="C2599" s="249"/>
      <c r="D2599" s="245"/>
      <c r="E2599" s="38" t="s">
        <v>177</v>
      </c>
      <c r="F2599" s="37">
        <f>H2599*C2596</f>
        <v>10990242</v>
      </c>
      <c r="G2599" s="37">
        <f>F2599/C2596</f>
        <v>895</v>
      </c>
      <c r="H2599" s="37">
        <v>895</v>
      </c>
    </row>
    <row r="2600" spans="1:8" ht="15.75" customHeight="1" x14ac:dyDescent="0.25">
      <c r="A2600" s="245">
        <v>78</v>
      </c>
      <c r="B2600" s="245"/>
      <c r="C2600" s="249"/>
      <c r="D2600" s="245"/>
      <c r="E2600" s="38" t="s">
        <v>207</v>
      </c>
      <c r="F2600" s="37">
        <f>H2600*C2596</f>
        <v>233312.4</v>
      </c>
      <c r="G2600" s="37">
        <f>F2600/C2596</f>
        <v>19</v>
      </c>
      <c r="H2600" s="37">
        <v>19</v>
      </c>
    </row>
    <row r="2601" spans="1:8" ht="15.75" customHeight="1" x14ac:dyDescent="0.25">
      <c r="A2601" s="245">
        <f>A2596+1</f>
        <v>42</v>
      </c>
      <c r="B2601" s="245" t="s">
        <v>778</v>
      </c>
      <c r="C2601" s="249">
        <v>4201.3999999999996</v>
      </c>
      <c r="D2601" s="245" t="s">
        <v>208</v>
      </c>
      <c r="E2601" s="38" t="s">
        <v>216</v>
      </c>
      <c r="F2601" s="37">
        <f>F2602+F2603+F2604+F2605</f>
        <v>2634277.7999999998</v>
      </c>
      <c r="G2601" s="37">
        <f>G2602+G2603+G2604+G2605</f>
        <v>627</v>
      </c>
      <c r="H2601" s="37">
        <f>H2602+H2603+H2604+H2605</f>
        <v>627</v>
      </c>
    </row>
    <row r="2602" spans="1:8" ht="15.75" customHeight="1" x14ac:dyDescent="0.25">
      <c r="A2602" s="245">
        <v>75</v>
      </c>
      <c r="B2602" s="245"/>
      <c r="C2602" s="249"/>
      <c r="D2602" s="245"/>
      <c r="E2602" s="38" t="s">
        <v>175</v>
      </c>
      <c r="F2602" s="37">
        <f>C2601*H2602</f>
        <v>96632.2</v>
      </c>
      <c r="G2602" s="37">
        <f>F2602/C2601</f>
        <v>23</v>
      </c>
      <c r="H2602" s="37">
        <v>23</v>
      </c>
    </row>
    <row r="2603" spans="1:8" ht="31.5" customHeight="1" x14ac:dyDescent="0.25">
      <c r="A2603" s="245">
        <v>76</v>
      </c>
      <c r="B2603" s="245"/>
      <c r="C2603" s="249"/>
      <c r="D2603" s="245"/>
      <c r="E2603" s="38" t="s">
        <v>176</v>
      </c>
      <c r="F2603" s="37">
        <f>C2601*H2603</f>
        <v>33611.199999999997</v>
      </c>
      <c r="G2603" s="37">
        <f>F2603/C2601</f>
        <v>8</v>
      </c>
      <c r="H2603" s="37">
        <v>8</v>
      </c>
    </row>
    <row r="2604" spans="1:8" ht="15.75" customHeight="1" x14ac:dyDescent="0.25">
      <c r="A2604" s="245">
        <v>77</v>
      </c>
      <c r="B2604" s="245"/>
      <c r="C2604" s="249"/>
      <c r="D2604" s="245"/>
      <c r="E2604" s="38" t="s">
        <v>177</v>
      </c>
      <c r="F2604" s="37">
        <f>H2604*C2601</f>
        <v>2453617.6</v>
      </c>
      <c r="G2604" s="37">
        <f>F2604/C2601</f>
        <v>584</v>
      </c>
      <c r="H2604" s="37">
        <v>584</v>
      </c>
    </row>
    <row r="2605" spans="1:8" ht="15.75" customHeight="1" x14ac:dyDescent="0.25">
      <c r="A2605" s="245">
        <v>78</v>
      </c>
      <c r="B2605" s="245"/>
      <c r="C2605" s="249"/>
      <c r="D2605" s="245"/>
      <c r="E2605" s="38" t="s">
        <v>207</v>
      </c>
      <c r="F2605" s="37">
        <f>H2605*C2601</f>
        <v>50416.800000000003</v>
      </c>
      <c r="G2605" s="37">
        <f>F2605/C2601</f>
        <v>12</v>
      </c>
      <c r="H2605" s="37">
        <v>12</v>
      </c>
    </row>
    <row r="2606" spans="1:8" ht="15.75" customHeight="1" x14ac:dyDescent="0.25">
      <c r="A2606" s="245">
        <f>A2601+1</f>
        <v>43</v>
      </c>
      <c r="B2606" s="245" t="s">
        <v>779</v>
      </c>
      <c r="C2606" s="249">
        <v>1372.4</v>
      </c>
      <c r="D2606" s="245" t="s">
        <v>206</v>
      </c>
      <c r="E2606" s="38" t="s">
        <v>216</v>
      </c>
      <c r="F2606" s="37">
        <f>F2607+F2608+F2609+F2610</f>
        <v>4141903.2</v>
      </c>
      <c r="G2606" s="37">
        <f>G2607+G2608+G2609+G2610</f>
        <v>3018</v>
      </c>
      <c r="H2606" s="37">
        <f>H2607+H2608+H2609+H2610</f>
        <v>3018</v>
      </c>
    </row>
    <row r="2607" spans="1:8" ht="15.75" customHeight="1" x14ac:dyDescent="0.25">
      <c r="A2607" s="245">
        <v>75</v>
      </c>
      <c r="B2607" s="245"/>
      <c r="C2607" s="249"/>
      <c r="D2607" s="245"/>
      <c r="E2607" s="38" t="s">
        <v>175</v>
      </c>
      <c r="F2607" s="37">
        <f>C2606*H2607</f>
        <v>207232.4</v>
      </c>
      <c r="G2607" s="37">
        <f>F2607/C2606</f>
        <v>151</v>
      </c>
      <c r="H2607" s="37">
        <v>151</v>
      </c>
    </row>
    <row r="2608" spans="1:8" ht="31.5" customHeight="1" x14ac:dyDescent="0.25">
      <c r="A2608" s="245">
        <v>76</v>
      </c>
      <c r="B2608" s="245"/>
      <c r="C2608" s="249"/>
      <c r="D2608" s="245"/>
      <c r="E2608" s="38" t="s">
        <v>176</v>
      </c>
      <c r="F2608" s="37">
        <f>C2606*H2608</f>
        <v>49406.400000000001</v>
      </c>
      <c r="G2608" s="37">
        <f>F2608/C2606</f>
        <v>36</v>
      </c>
      <c r="H2608" s="37">
        <v>36</v>
      </c>
    </row>
    <row r="2609" spans="1:8" ht="15.75" customHeight="1" x14ac:dyDescent="0.25">
      <c r="A2609" s="245">
        <v>77</v>
      </c>
      <c r="B2609" s="245"/>
      <c r="C2609" s="249"/>
      <c r="D2609" s="245"/>
      <c r="E2609" s="38" t="s">
        <v>177</v>
      </c>
      <c r="F2609" s="37">
        <f>H2609*C2606</f>
        <v>3804292.8</v>
      </c>
      <c r="G2609" s="37">
        <f>F2609/C2606</f>
        <v>2772</v>
      </c>
      <c r="H2609" s="37">
        <v>2772</v>
      </c>
    </row>
    <row r="2610" spans="1:8" ht="15.75" customHeight="1" x14ac:dyDescent="0.25">
      <c r="A2610" s="245">
        <v>78</v>
      </c>
      <c r="B2610" s="245"/>
      <c r="C2610" s="249"/>
      <c r="D2610" s="245"/>
      <c r="E2610" s="38" t="s">
        <v>207</v>
      </c>
      <c r="F2610" s="37">
        <f>H2610*C2606</f>
        <v>80971.600000000006</v>
      </c>
      <c r="G2610" s="37">
        <f>F2610/C2606</f>
        <v>59</v>
      </c>
      <c r="H2610" s="37">
        <v>59</v>
      </c>
    </row>
    <row r="2611" spans="1:8" ht="15.75" customHeight="1" x14ac:dyDescent="0.25">
      <c r="A2611" s="245">
        <f>A2606+1</f>
        <v>44</v>
      </c>
      <c r="B2611" s="245" t="s">
        <v>780</v>
      </c>
      <c r="C2611" s="249">
        <v>3533.5</v>
      </c>
      <c r="D2611" s="245" t="s">
        <v>206</v>
      </c>
      <c r="E2611" s="38" t="s">
        <v>216</v>
      </c>
      <c r="F2611" s="37">
        <f>F2612+F2613+F2614+F2615</f>
        <v>12819538</v>
      </c>
      <c r="G2611" s="37">
        <f>G2612+G2613+G2614+G2615</f>
        <v>3628</v>
      </c>
      <c r="H2611" s="37">
        <f>H2612+H2613+H2614+H2615</f>
        <v>3628</v>
      </c>
    </row>
    <row r="2612" spans="1:8" ht="15.75" customHeight="1" x14ac:dyDescent="0.25">
      <c r="A2612" s="245"/>
      <c r="B2612" s="245"/>
      <c r="C2612" s="249"/>
      <c r="D2612" s="245"/>
      <c r="E2612" s="38" t="s">
        <v>175</v>
      </c>
      <c r="F2612" s="37">
        <f>C2611*H2612</f>
        <v>477022.5</v>
      </c>
      <c r="G2612" s="37">
        <f>F2612/C2611</f>
        <v>135</v>
      </c>
      <c r="H2612" s="37">
        <v>135</v>
      </c>
    </row>
    <row r="2613" spans="1:8" ht="31.5" customHeight="1" x14ac:dyDescent="0.25">
      <c r="A2613" s="245"/>
      <c r="B2613" s="245"/>
      <c r="C2613" s="249"/>
      <c r="D2613" s="245"/>
      <c r="E2613" s="38" t="s">
        <v>176</v>
      </c>
      <c r="F2613" s="37">
        <f>C2611*H2613</f>
        <v>155474</v>
      </c>
      <c r="G2613" s="37">
        <f>F2613/C2611</f>
        <v>44</v>
      </c>
      <c r="H2613" s="37">
        <v>44</v>
      </c>
    </row>
    <row r="2614" spans="1:8" ht="31.5" customHeight="1" x14ac:dyDescent="0.25">
      <c r="A2614" s="245"/>
      <c r="B2614" s="245"/>
      <c r="C2614" s="249"/>
      <c r="D2614" s="245"/>
      <c r="E2614" s="38" t="s">
        <v>42</v>
      </c>
      <c r="F2614" s="37">
        <f>H2614*C2611</f>
        <v>11932629.5</v>
      </c>
      <c r="G2614" s="37">
        <f>F2614/C2611</f>
        <v>3377</v>
      </c>
      <c r="H2614" s="37">
        <v>3377</v>
      </c>
    </row>
    <row r="2615" spans="1:8" ht="15.75" customHeight="1" x14ac:dyDescent="0.25">
      <c r="A2615" s="245"/>
      <c r="B2615" s="245"/>
      <c r="C2615" s="249"/>
      <c r="D2615" s="245"/>
      <c r="E2615" s="38" t="s">
        <v>207</v>
      </c>
      <c r="F2615" s="37">
        <f>H2615*C2611</f>
        <v>254412</v>
      </c>
      <c r="G2615" s="37">
        <f>F2615/C2611</f>
        <v>72</v>
      </c>
      <c r="H2615" s="37">
        <v>72</v>
      </c>
    </row>
    <row r="2616" spans="1:8" ht="15.75" customHeight="1" x14ac:dyDescent="0.25">
      <c r="A2616" s="245">
        <f>A2611+1</f>
        <v>45</v>
      </c>
      <c r="B2616" s="245" t="s">
        <v>781</v>
      </c>
      <c r="C2616" s="249">
        <v>2451.35</v>
      </c>
      <c r="D2616" s="245" t="s">
        <v>206</v>
      </c>
      <c r="E2616" s="38" t="s">
        <v>216</v>
      </c>
      <c r="F2616" s="37">
        <f>F2617+F2618+F2619+F2620</f>
        <v>8893497.8000000007</v>
      </c>
      <c r="G2616" s="37">
        <f>G2617+G2618+G2619+G2620</f>
        <v>3628</v>
      </c>
      <c r="H2616" s="37">
        <f>H2617+H2618+H2619+H2620</f>
        <v>3628</v>
      </c>
    </row>
    <row r="2617" spans="1:8" ht="15.75" customHeight="1" x14ac:dyDescent="0.25">
      <c r="A2617" s="245">
        <v>75</v>
      </c>
      <c r="B2617" s="245"/>
      <c r="C2617" s="249"/>
      <c r="D2617" s="245"/>
      <c r="E2617" s="38" t="s">
        <v>175</v>
      </c>
      <c r="F2617" s="37">
        <f>C2616*H2617</f>
        <v>330932.25</v>
      </c>
      <c r="G2617" s="37">
        <f>F2617/C2616</f>
        <v>135</v>
      </c>
      <c r="H2617" s="37">
        <v>135</v>
      </c>
    </row>
    <row r="2618" spans="1:8" ht="31.5" customHeight="1" x14ac:dyDescent="0.25">
      <c r="A2618" s="245">
        <v>76</v>
      </c>
      <c r="B2618" s="245"/>
      <c r="C2618" s="249"/>
      <c r="D2618" s="245"/>
      <c r="E2618" s="38" t="s">
        <v>176</v>
      </c>
      <c r="F2618" s="37">
        <f>C2616*H2618</f>
        <v>107859.4</v>
      </c>
      <c r="G2618" s="37">
        <f>F2618/C2616</f>
        <v>44</v>
      </c>
      <c r="H2618" s="37">
        <v>44</v>
      </c>
    </row>
    <row r="2619" spans="1:8" ht="31.5" customHeight="1" x14ac:dyDescent="0.25">
      <c r="A2619" s="245">
        <v>77</v>
      </c>
      <c r="B2619" s="245"/>
      <c r="C2619" s="249"/>
      <c r="D2619" s="245"/>
      <c r="E2619" s="38" t="s">
        <v>42</v>
      </c>
      <c r="F2619" s="37">
        <f>H2619*C2616</f>
        <v>8278208.9500000002</v>
      </c>
      <c r="G2619" s="37">
        <f>F2619/C2616</f>
        <v>3377</v>
      </c>
      <c r="H2619" s="37">
        <v>3377</v>
      </c>
    </row>
    <row r="2620" spans="1:8" ht="15.75" customHeight="1" x14ac:dyDescent="0.25">
      <c r="A2620" s="245">
        <v>78</v>
      </c>
      <c r="B2620" s="245"/>
      <c r="C2620" s="249"/>
      <c r="D2620" s="245"/>
      <c r="E2620" s="38" t="s">
        <v>207</v>
      </c>
      <c r="F2620" s="37">
        <f>H2620*C2616</f>
        <v>176497.2</v>
      </c>
      <c r="G2620" s="37">
        <f>F2620/C2616</f>
        <v>72</v>
      </c>
      <c r="H2620" s="37">
        <v>72</v>
      </c>
    </row>
    <row r="2621" spans="1:8" ht="15.75" customHeight="1" x14ac:dyDescent="0.25">
      <c r="A2621" s="245">
        <f>A2616+1</f>
        <v>46</v>
      </c>
      <c r="B2621" s="245" t="s">
        <v>782</v>
      </c>
      <c r="C2621" s="249">
        <v>12330.6</v>
      </c>
      <c r="D2621" s="245" t="s">
        <v>212</v>
      </c>
      <c r="E2621" s="38" t="s">
        <v>216</v>
      </c>
      <c r="F2621" s="37">
        <f>F2622+F2623+F2624+F2625</f>
        <v>11862037.199999999</v>
      </c>
      <c r="G2621" s="37">
        <f>G2622+G2623+G2624+G2625</f>
        <v>962</v>
      </c>
      <c r="H2621" s="37">
        <f>H2622+H2623+H2624+H2625</f>
        <v>962</v>
      </c>
    </row>
    <row r="2622" spans="1:8" ht="15.75" customHeight="1" x14ac:dyDescent="0.25">
      <c r="A2622" s="245">
        <v>75</v>
      </c>
      <c r="B2622" s="245"/>
      <c r="C2622" s="249"/>
      <c r="D2622" s="245"/>
      <c r="E2622" s="38" t="s">
        <v>175</v>
      </c>
      <c r="F2622" s="37">
        <f>C2621*H2622</f>
        <v>443901.6</v>
      </c>
      <c r="G2622" s="37">
        <f>F2622/C2621</f>
        <v>36</v>
      </c>
      <c r="H2622" s="37">
        <v>36</v>
      </c>
    </row>
    <row r="2623" spans="1:8" ht="31.5" customHeight="1" x14ac:dyDescent="0.25">
      <c r="A2623" s="245">
        <v>76</v>
      </c>
      <c r="B2623" s="245"/>
      <c r="C2623" s="249"/>
      <c r="D2623" s="245"/>
      <c r="E2623" s="38" t="s">
        <v>176</v>
      </c>
      <c r="F2623" s="37">
        <f>C2621*H2623</f>
        <v>147967.20000000001</v>
      </c>
      <c r="G2623" s="37">
        <f>F2623/C2621</f>
        <v>12</v>
      </c>
      <c r="H2623" s="37">
        <v>12</v>
      </c>
    </row>
    <row r="2624" spans="1:8" ht="15.75" customHeight="1" x14ac:dyDescent="0.25">
      <c r="A2624" s="245">
        <v>77</v>
      </c>
      <c r="B2624" s="245"/>
      <c r="C2624" s="249"/>
      <c r="D2624" s="245"/>
      <c r="E2624" s="38" t="s">
        <v>177</v>
      </c>
      <c r="F2624" s="37">
        <f>H2624*C2621</f>
        <v>11035887</v>
      </c>
      <c r="G2624" s="37">
        <f>F2624/C2621</f>
        <v>895</v>
      </c>
      <c r="H2624" s="37">
        <v>895</v>
      </c>
    </row>
    <row r="2625" spans="1:8" ht="15.75" customHeight="1" x14ac:dyDescent="0.25">
      <c r="A2625" s="245">
        <v>78</v>
      </c>
      <c r="B2625" s="245"/>
      <c r="C2625" s="249"/>
      <c r="D2625" s="245"/>
      <c r="E2625" s="38" t="s">
        <v>207</v>
      </c>
      <c r="F2625" s="37">
        <f>H2625*C2621</f>
        <v>234281.4</v>
      </c>
      <c r="G2625" s="37">
        <f>F2625/C2621</f>
        <v>19</v>
      </c>
      <c r="H2625" s="37">
        <v>19</v>
      </c>
    </row>
    <row r="2626" spans="1:8" ht="15.75" customHeight="1" x14ac:dyDescent="0.25">
      <c r="A2626" s="245">
        <f>A2621+1</f>
        <v>47</v>
      </c>
      <c r="B2626" s="245" t="s">
        <v>783</v>
      </c>
      <c r="C2626" s="253">
        <v>4687.8</v>
      </c>
      <c r="D2626" s="245" t="s">
        <v>206</v>
      </c>
      <c r="E2626" s="38" t="s">
        <v>216</v>
      </c>
      <c r="F2626" s="37">
        <f>F2627+F2628+F2629+F2630</f>
        <v>17007338.399999999</v>
      </c>
      <c r="G2626" s="37">
        <f>G2627+G2628+G2629+G2630</f>
        <v>3628</v>
      </c>
      <c r="H2626" s="37">
        <f>H2627+H2628+H2629+H2630</f>
        <v>3628</v>
      </c>
    </row>
    <row r="2627" spans="1:8" ht="15.75" customHeight="1" x14ac:dyDescent="0.25">
      <c r="A2627" s="245"/>
      <c r="B2627" s="245"/>
      <c r="C2627" s="253"/>
      <c r="D2627" s="245"/>
      <c r="E2627" s="38" t="s">
        <v>175</v>
      </c>
      <c r="F2627" s="37">
        <f>C2626*H2627</f>
        <v>632853</v>
      </c>
      <c r="G2627" s="37">
        <f>F2627/C2626</f>
        <v>135</v>
      </c>
      <c r="H2627" s="37">
        <v>135</v>
      </c>
    </row>
    <row r="2628" spans="1:8" ht="31.5" customHeight="1" x14ac:dyDescent="0.25">
      <c r="A2628" s="245"/>
      <c r="B2628" s="245"/>
      <c r="C2628" s="253"/>
      <c r="D2628" s="245"/>
      <c r="E2628" s="38" t="s">
        <v>176</v>
      </c>
      <c r="F2628" s="37">
        <f>C2626*H2628</f>
        <v>206263.2</v>
      </c>
      <c r="G2628" s="37">
        <f>F2628/C2626</f>
        <v>44</v>
      </c>
      <c r="H2628" s="37">
        <v>44</v>
      </c>
    </row>
    <row r="2629" spans="1:8" ht="31.5" customHeight="1" x14ac:dyDescent="0.25">
      <c r="A2629" s="245"/>
      <c r="B2629" s="245"/>
      <c r="C2629" s="253"/>
      <c r="D2629" s="245"/>
      <c r="E2629" s="38" t="s">
        <v>42</v>
      </c>
      <c r="F2629" s="37">
        <f>H2629*C2626</f>
        <v>15830700.6</v>
      </c>
      <c r="G2629" s="37">
        <f>F2629/C2626</f>
        <v>3377</v>
      </c>
      <c r="H2629" s="37">
        <v>3377</v>
      </c>
    </row>
    <row r="2630" spans="1:8" ht="15.75" customHeight="1" x14ac:dyDescent="0.25">
      <c r="A2630" s="245"/>
      <c r="B2630" s="245"/>
      <c r="C2630" s="253"/>
      <c r="D2630" s="245"/>
      <c r="E2630" s="38" t="s">
        <v>207</v>
      </c>
      <c r="F2630" s="37">
        <f>H2630*C2626</f>
        <v>337521.6</v>
      </c>
      <c r="G2630" s="37">
        <f>F2630/C2626</f>
        <v>72</v>
      </c>
      <c r="H2630" s="37">
        <v>72</v>
      </c>
    </row>
    <row r="2631" spans="1:8" ht="15.75" customHeight="1" x14ac:dyDescent="0.25">
      <c r="A2631" s="245">
        <f>A2626+1</f>
        <v>48</v>
      </c>
      <c r="B2631" s="245" t="s">
        <v>784</v>
      </c>
      <c r="C2631" s="249">
        <v>2659.6</v>
      </c>
      <c r="D2631" s="245" t="s">
        <v>206</v>
      </c>
      <c r="E2631" s="38" t="s">
        <v>216</v>
      </c>
      <c r="F2631" s="37">
        <f>F2632+F2633+F2634+F2635</f>
        <v>9649028.8000000007</v>
      </c>
      <c r="G2631" s="37">
        <f>G2632+G2633+G2634+G2635</f>
        <v>3628</v>
      </c>
      <c r="H2631" s="37">
        <f>H2632+H2633+H2634+H2635</f>
        <v>3628</v>
      </c>
    </row>
    <row r="2632" spans="1:8" ht="15.75" customHeight="1" x14ac:dyDescent="0.25">
      <c r="A2632" s="245">
        <v>75</v>
      </c>
      <c r="B2632" s="245"/>
      <c r="C2632" s="249"/>
      <c r="D2632" s="245"/>
      <c r="E2632" s="38" t="s">
        <v>175</v>
      </c>
      <c r="F2632" s="37">
        <f>C2631*H2632</f>
        <v>359046</v>
      </c>
      <c r="G2632" s="37">
        <f>F2632/C2631</f>
        <v>135</v>
      </c>
      <c r="H2632" s="37">
        <v>135</v>
      </c>
    </row>
    <row r="2633" spans="1:8" ht="31.5" customHeight="1" x14ac:dyDescent="0.25">
      <c r="A2633" s="245">
        <v>76</v>
      </c>
      <c r="B2633" s="245"/>
      <c r="C2633" s="249"/>
      <c r="D2633" s="245"/>
      <c r="E2633" s="38" t="s">
        <v>176</v>
      </c>
      <c r="F2633" s="37">
        <f>C2631*H2633</f>
        <v>117022.39999999999</v>
      </c>
      <c r="G2633" s="37">
        <f>F2633/C2631</f>
        <v>44</v>
      </c>
      <c r="H2633" s="37">
        <v>44</v>
      </c>
    </row>
    <row r="2634" spans="1:8" ht="31.5" customHeight="1" x14ac:dyDescent="0.25">
      <c r="A2634" s="245">
        <v>77</v>
      </c>
      <c r="B2634" s="245"/>
      <c r="C2634" s="249"/>
      <c r="D2634" s="245"/>
      <c r="E2634" s="38" t="s">
        <v>42</v>
      </c>
      <c r="F2634" s="37">
        <f>H2634*C2631</f>
        <v>8981469.1999999993</v>
      </c>
      <c r="G2634" s="37">
        <f>F2634/C2631</f>
        <v>3377</v>
      </c>
      <c r="H2634" s="37">
        <v>3377</v>
      </c>
    </row>
    <row r="2635" spans="1:8" ht="15.75" customHeight="1" x14ac:dyDescent="0.25">
      <c r="A2635" s="245">
        <v>78</v>
      </c>
      <c r="B2635" s="245"/>
      <c r="C2635" s="249"/>
      <c r="D2635" s="245"/>
      <c r="E2635" s="38" t="s">
        <v>207</v>
      </c>
      <c r="F2635" s="37">
        <f>H2635*C2631</f>
        <v>191491.20000000001</v>
      </c>
      <c r="G2635" s="37">
        <f>F2635/C2631</f>
        <v>72</v>
      </c>
      <c r="H2635" s="37">
        <v>72</v>
      </c>
    </row>
    <row r="2636" spans="1:8" ht="15.75" x14ac:dyDescent="0.25">
      <c r="A2636" s="245">
        <f>A2631+1</f>
        <v>49</v>
      </c>
      <c r="B2636" s="245" t="s">
        <v>785</v>
      </c>
      <c r="C2636" s="249">
        <v>2886.9</v>
      </c>
      <c r="D2636" s="245" t="s">
        <v>206</v>
      </c>
      <c r="E2636" s="38" t="s">
        <v>216</v>
      </c>
      <c r="F2636" s="37">
        <f>F2637+F2638+F2639+F2640</f>
        <v>8712664.1999999993</v>
      </c>
      <c r="G2636" s="37">
        <f>G2637+G2638+G2639+G2640</f>
        <v>3018</v>
      </c>
      <c r="H2636" s="37">
        <f>H2637+H2638+H2639+H2640</f>
        <v>3018</v>
      </c>
    </row>
    <row r="2637" spans="1:8" ht="15.75" customHeight="1" x14ac:dyDescent="0.25">
      <c r="A2637" s="245">
        <v>75</v>
      </c>
      <c r="B2637" s="245"/>
      <c r="C2637" s="249"/>
      <c r="D2637" s="245"/>
      <c r="E2637" s="38" t="s">
        <v>175</v>
      </c>
      <c r="F2637" s="37">
        <f>C2636*H2637</f>
        <v>435921.9</v>
      </c>
      <c r="G2637" s="37">
        <f>F2637/C2636</f>
        <v>151</v>
      </c>
      <c r="H2637" s="37">
        <v>151</v>
      </c>
    </row>
    <row r="2638" spans="1:8" ht="31.5" customHeight="1" x14ac:dyDescent="0.25">
      <c r="A2638" s="245">
        <v>76</v>
      </c>
      <c r="B2638" s="245"/>
      <c r="C2638" s="249"/>
      <c r="D2638" s="245"/>
      <c r="E2638" s="38" t="s">
        <v>176</v>
      </c>
      <c r="F2638" s="37">
        <f>C2636*H2638</f>
        <v>103928.4</v>
      </c>
      <c r="G2638" s="37">
        <f>F2638/C2636</f>
        <v>36</v>
      </c>
      <c r="H2638" s="37">
        <v>36</v>
      </c>
    </row>
    <row r="2639" spans="1:8" ht="15.75" customHeight="1" x14ac:dyDescent="0.25">
      <c r="A2639" s="245">
        <v>77</v>
      </c>
      <c r="B2639" s="245"/>
      <c r="C2639" s="249"/>
      <c r="D2639" s="245"/>
      <c r="E2639" s="38" t="s">
        <v>177</v>
      </c>
      <c r="F2639" s="37">
        <f>H2639*C2636</f>
        <v>8002486.7999999998</v>
      </c>
      <c r="G2639" s="37">
        <f>F2639/C2636</f>
        <v>2772</v>
      </c>
      <c r="H2639" s="37">
        <v>2772</v>
      </c>
    </row>
    <row r="2640" spans="1:8" ht="15.75" customHeight="1" x14ac:dyDescent="0.25">
      <c r="A2640" s="245">
        <v>78</v>
      </c>
      <c r="B2640" s="245"/>
      <c r="C2640" s="249"/>
      <c r="D2640" s="245"/>
      <c r="E2640" s="38" t="s">
        <v>207</v>
      </c>
      <c r="F2640" s="37">
        <f>H2640*C2636</f>
        <v>170327.1</v>
      </c>
      <c r="G2640" s="37">
        <f>F2640/C2636</f>
        <v>59</v>
      </c>
      <c r="H2640" s="37">
        <v>59</v>
      </c>
    </row>
    <row r="2641" spans="1:8" ht="15.75" customHeight="1" x14ac:dyDescent="0.25">
      <c r="A2641" s="245">
        <f>A2636+1</f>
        <v>50</v>
      </c>
      <c r="B2641" s="245" t="s">
        <v>786</v>
      </c>
      <c r="C2641" s="249">
        <v>4275.8</v>
      </c>
      <c r="D2641" s="245" t="s">
        <v>206</v>
      </c>
      <c r="E2641" s="38" t="s">
        <v>216</v>
      </c>
      <c r="F2641" s="37">
        <f>F2642+F2643+F2644+F2645</f>
        <v>12904364.4</v>
      </c>
      <c r="G2641" s="37">
        <f>G2642+G2643+G2644+G2645</f>
        <v>3018</v>
      </c>
      <c r="H2641" s="37">
        <f>H2642+H2643+H2644+H2645</f>
        <v>3018</v>
      </c>
    </row>
    <row r="2642" spans="1:8" ht="15.75" customHeight="1" x14ac:dyDescent="0.25">
      <c r="A2642" s="245">
        <v>75</v>
      </c>
      <c r="B2642" s="245"/>
      <c r="C2642" s="249"/>
      <c r="D2642" s="245"/>
      <c r="E2642" s="38" t="s">
        <v>175</v>
      </c>
      <c r="F2642" s="37">
        <f>C2641*H2642</f>
        <v>645645.80000000005</v>
      </c>
      <c r="G2642" s="37">
        <f>F2642/C2641</f>
        <v>151</v>
      </c>
      <c r="H2642" s="37">
        <v>151</v>
      </c>
    </row>
    <row r="2643" spans="1:8" ht="31.5" customHeight="1" x14ac:dyDescent="0.25">
      <c r="A2643" s="245">
        <v>76</v>
      </c>
      <c r="B2643" s="245"/>
      <c r="C2643" s="249"/>
      <c r="D2643" s="245"/>
      <c r="E2643" s="38" t="s">
        <v>176</v>
      </c>
      <c r="F2643" s="37">
        <f>C2641*H2643</f>
        <v>153928.79999999999</v>
      </c>
      <c r="G2643" s="37">
        <f>F2643/C2641</f>
        <v>36</v>
      </c>
      <c r="H2643" s="37">
        <v>36</v>
      </c>
    </row>
    <row r="2644" spans="1:8" ht="15.75" customHeight="1" x14ac:dyDescent="0.25">
      <c r="A2644" s="245">
        <v>77</v>
      </c>
      <c r="B2644" s="245"/>
      <c r="C2644" s="249"/>
      <c r="D2644" s="245"/>
      <c r="E2644" s="38" t="s">
        <v>177</v>
      </c>
      <c r="F2644" s="37">
        <f>H2644*C2641</f>
        <v>11852517.6</v>
      </c>
      <c r="G2644" s="37">
        <f>F2644/C2641</f>
        <v>2772</v>
      </c>
      <c r="H2644" s="37">
        <v>2772</v>
      </c>
    </row>
    <row r="2645" spans="1:8" ht="15.75" customHeight="1" x14ac:dyDescent="0.25">
      <c r="A2645" s="245">
        <v>78</v>
      </c>
      <c r="B2645" s="245"/>
      <c r="C2645" s="249"/>
      <c r="D2645" s="245"/>
      <c r="E2645" s="38" t="s">
        <v>207</v>
      </c>
      <c r="F2645" s="37">
        <f>H2645*C2641</f>
        <v>252272.2</v>
      </c>
      <c r="G2645" s="37">
        <f>F2645/C2641</f>
        <v>59</v>
      </c>
      <c r="H2645" s="37">
        <v>59</v>
      </c>
    </row>
    <row r="2646" spans="1:8" ht="15.75" customHeight="1" x14ac:dyDescent="0.25">
      <c r="A2646" s="245">
        <f>A2641+1</f>
        <v>51</v>
      </c>
      <c r="B2646" s="245" t="s">
        <v>787</v>
      </c>
      <c r="C2646" s="249">
        <v>3006.5</v>
      </c>
      <c r="D2646" s="186"/>
      <c r="E2646" s="38" t="s">
        <v>216</v>
      </c>
      <c r="F2646" s="37">
        <f>SUM(F2647:F2654)</f>
        <v>5994961</v>
      </c>
      <c r="G2646" s="37">
        <f>SUM(G2647:G2654)</f>
        <v>1994</v>
      </c>
      <c r="H2646" s="37">
        <f>SUM(H2647:H2654)</f>
        <v>1994</v>
      </c>
    </row>
    <row r="2647" spans="1:8" ht="15.75" customHeight="1" x14ac:dyDescent="0.25">
      <c r="A2647" s="245"/>
      <c r="B2647" s="245"/>
      <c r="C2647" s="249"/>
      <c r="D2647" s="245" t="s">
        <v>484</v>
      </c>
      <c r="E2647" s="38" t="s">
        <v>175</v>
      </c>
      <c r="F2647" s="37">
        <f>C2646*H2647</f>
        <v>99214.5</v>
      </c>
      <c r="G2647" s="37">
        <f>F2647/C2646</f>
        <v>33</v>
      </c>
      <c r="H2647" s="37">
        <v>33</v>
      </c>
    </row>
    <row r="2648" spans="1:8" ht="31.5" customHeight="1" x14ac:dyDescent="0.25">
      <c r="A2648" s="245"/>
      <c r="B2648" s="245"/>
      <c r="C2648" s="249"/>
      <c r="D2648" s="245"/>
      <c r="E2648" s="38" t="s">
        <v>176</v>
      </c>
      <c r="F2648" s="37">
        <f>C2646*H2648</f>
        <v>33071.5</v>
      </c>
      <c r="G2648" s="37">
        <f>F2648/C2646</f>
        <v>11</v>
      </c>
      <c r="H2648" s="37">
        <v>11</v>
      </c>
    </row>
    <row r="2649" spans="1:8" ht="15.75" customHeight="1" x14ac:dyDescent="0.25">
      <c r="A2649" s="245"/>
      <c r="B2649" s="245"/>
      <c r="C2649" s="249"/>
      <c r="D2649" s="245"/>
      <c r="E2649" s="38" t="s">
        <v>177</v>
      </c>
      <c r="F2649" s="37">
        <f>H2649*C2646</f>
        <v>2510427.5</v>
      </c>
      <c r="G2649" s="37">
        <f>F2649/C2646</f>
        <v>835</v>
      </c>
      <c r="H2649" s="37">
        <v>835</v>
      </c>
    </row>
    <row r="2650" spans="1:8" ht="15.75" customHeight="1" x14ac:dyDescent="0.25">
      <c r="A2650" s="245"/>
      <c r="B2650" s="245"/>
      <c r="C2650" s="249"/>
      <c r="D2650" s="245"/>
      <c r="E2650" s="38" t="s">
        <v>207</v>
      </c>
      <c r="F2650" s="37">
        <f>H2650*C2646</f>
        <v>54117</v>
      </c>
      <c r="G2650" s="37">
        <f>F2650/C2646</f>
        <v>18</v>
      </c>
      <c r="H2650" s="37">
        <v>18</v>
      </c>
    </row>
    <row r="2651" spans="1:8" ht="15.75" customHeight="1" x14ac:dyDescent="0.25">
      <c r="A2651" s="245"/>
      <c r="B2651" s="245"/>
      <c r="C2651" s="249"/>
      <c r="D2651" s="245" t="s">
        <v>214</v>
      </c>
      <c r="E2651" s="38" t="s">
        <v>175</v>
      </c>
      <c r="F2651" s="37">
        <f>C2646*H2651</f>
        <v>123266.5</v>
      </c>
      <c r="G2651" s="37">
        <f>F2651/C2646</f>
        <v>41</v>
      </c>
      <c r="H2651" s="37">
        <v>41</v>
      </c>
    </row>
    <row r="2652" spans="1:8" ht="31.5" customHeight="1" x14ac:dyDescent="0.25">
      <c r="A2652" s="245"/>
      <c r="B2652" s="245"/>
      <c r="C2652" s="249"/>
      <c r="D2652" s="245"/>
      <c r="E2652" s="38" t="s">
        <v>176</v>
      </c>
      <c r="F2652" s="37">
        <f>C2646*H2652</f>
        <v>39084.5</v>
      </c>
      <c r="G2652" s="37">
        <f>F2652/C2646</f>
        <v>13</v>
      </c>
      <c r="H2652" s="37">
        <v>13</v>
      </c>
    </row>
    <row r="2653" spans="1:8" ht="15.75" customHeight="1" x14ac:dyDescent="0.25">
      <c r="A2653" s="245"/>
      <c r="B2653" s="245"/>
      <c r="C2653" s="249"/>
      <c r="D2653" s="245"/>
      <c r="E2653" s="38" t="s">
        <v>177</v>
      </c>
      <c r="F2653" s="37">
        <f>C2646*H2653</f>
        <v>3069636.5</v>
      </c>
      <c r="G2653" s="37">
        <f>F2653/C2646</f>
        <v>1021</v>
      </c>
      <c r="H2653" s="37">
        <v>1021</v>
      </c>
    </row>
    <row r="2654" spans="1:8" ht="15.75" customHeight="1" x14ac:dyDescent="0.25">
      <c r="A2654" s="245"/>
      <c r="B2654" s="245"/>
      <c r="C2654" s="249"/>
      <c r="D2654" s="245"/>
      <c r="E2654" s="38" t="s">
        <v>207</v>
      </c>
      <c r="F2654" s="37">
        <f>C2646*H2654</f>
        <v>66143</v>
      </c>
      <c r="G2654" s="37">
        <f>F2654/C2646</f>
        <v>22</v>
      </c>
      <c r="H2654" s="37">
        <v>22</v>
      </c>
    </row>
    <row r="2655" spans="1:8" ht="15.75" x14ac:dyDescent="0.25">
      <c r="A2655" s="245">
        <f>A2646+1</f>
        <v>52</v>
      </c>
      <c r="B2655" s="245" t="s">
        <v>788</v>
      </c>
      <c r="C2655" s="249">
        <v>3894.6</v>
      </c>
      <c r="D2655" s="245" t="s">
        <v>206</v>
      </c>
      <c r="E2655" s="38" t="s">
        <v>216</v>
      </c>
      <c r="F2655" s="37">
        <f>F2656+F2657+F2658+F2659</f>
        <v>14129608.800000001</v>
      </c>
      <c r="G2655" s="37">
        <f>G2656+G2657+G2658+G2659</f>
        <v>3628</v>
      </c>
      <c r="H2655" s="37">
        <f>H2656+H2657+H2658+H2659</f>
        <v>3628</v>
      </c>
    </row>
    <row r="2656" spans="1:8" ht="15.75" customHeight="1" x14ac:dyDescent="0.25">
      <c r="A2656" s="245"/>
      <c r="B2656" s="245"/>
      <c r="C2656" s="249"/>
      <c r="D2656" s="245"/>
      <c r="E2656" s="38" t="s">
        <v>175</v>
      </c>
      <c r="F2656" s="37">
        <f>C2655*H2656</f>
        <v>525771</v>
      </c>
      <c r="G2656" s="37">
        <f>F2656/C2655</f>
        <v>135</v>
      </c>
      <c r="H2656" s="37">
        <v>135</v>
      </c>
    </row>
    <row r="2657" spans="1:8" ht="31.5" customHeight="1" x14ac:dyDescent="0.25">
      <c r="A2657" s="245"/>
      <c r="B2657" s="245"/>
      <c r="C2657" s="249"/>
      <c r="D2657" s="245"/>
      <c r="E2657" s="38" t="s">
        <v>176</v>
      </c>
      <c r="F2657" s="37">
        <f>C2655*H2657</f>
        <v>171362.4</v>
      </c>
      <c r="G2657" s="37">
        <f>F2657/C2655</f>
        <v>44</v>
      </c>
      <c r="H2657" s="37">
        <v>44</v>
      </c>
    </row>
    <row r="2658" spans="1:8" ht="31.5" customHeight="1" x14ac:dyDescent="0.25">
      <c r="A2658" s="245"/>
      <c r="B2658" s="245"/>
      <c r="C2658" s="249"/>
      <c r="D2658" s="245"/>
      <c r="E2658" s="38" t="s">
        <v>42</v>
      </c>
      <c r="F2658" s="37">
        <f>H2658*C2655</f>
        <v>13152064.199999999</v>
      </c>
      <c r="G2658" s="37">
        <f>F2658/C2655</f>
        <v>3377</v>
      </c>
      <c r="H2658" s="37">
        <v>3377</v>
      </c>
    </row>
    <row r="2659" spans="1:8" ht="15.75" customHeight="1" x14ac:dyDescent="0.25">
      <c r="A2659" s="245"/>
      <c r="B2659" s="245"/>
      <c r="C2659" s="249"/>
      <c r="D2659" s="245"/>
      <c r="E2659" s="38" t="s">
        <v>207</v>
      </c>
      <c r="F2659" s="37">
        <f>H2659*C2655</f>
        <v>280411.2</v>
      </c>
      <c r="G2659" s="37">
        <f>F2659/C2655</f>
        <v>72</v>
      </c>
      <c r="H2659" s="37">
        <v>72</v>
      </c>
    </row>
    <row r="2660" spans="1:8" ht="15.75" customHeight="1" x14ac:dyDescent="0.25">
      <c r="A2660" s="245">
        <f>A2655+1</f>
        <v>53</v>
      </c>
      <c r="B2660" s="245" t="s">
        <v>789</v>
      </c>
      <c r="C2660" s="249">
        <v>2345.1999999999998</v>
      </c>
      <c r="D2660" s="245" t="s">
        <v>206</v>
      </c>
      <c r="E2660" s="38" t="s">
        <v>216</v>
      </c>
      <c r="F2660" s="37">
        <f>F2661+F2662+F2663+F2664</f>
        <v>8508385.5999999996</v>
      </c>
      <c r="G2660" s="37">
        <f>G2661+G2662+G2663+G2664</f>
        <v>3628</v>
      </c>
      <c r="H2660" s="37">
        <f>H2661+H2662+H2663+H2664</f>
        <v>3628</v>
      </c>
    </row>
    <row r="2661" spans="1:8" ht="15.75" customHeight="1" x14ac:dyDescent="0.25">
      <c r="A2661" s="245">
        <v>75</v>
      </c>
      <c r="B2661" s="245"/>
      <c r="C2661" s="249"/>
      <c r="D2661" s="245"/>
      <c r="E2661" s="38" t="s">
        <v>175</v>
      </c>
      <c r="F2661" s="37">
        <f>C2660*H2661</f>
        <v>316602</v>
      </c>
      <c r="G2661" s="37">
        <f>F2661/C2660</f>
        <v>135</v>
      </c>
      <c r="H2661" s="37">
        <v>135</v>
      </c>
    </row>
    <row r="2662" spans="1:8" ht="31.5" customHeight="1" x14ac:dyDescent="0.25">
      <c r="A2662" s="245">
        <v>76</v>
      </c>
      <c r="B2662" s="245"/>
      <c r="C2662" s="249"/>
      <c r="D2662" s="245"/>
      <c r="E2662" s="38" t="s">
        <v>176</v>
      </c>
      <c r="F2662" s="37">
        <f>C2660*H2662</f>
        <v>103188.8</v>
      </c>
      <c r="G2662" s="37">
        <f>F2662/C2660</f>
        <v>44</v>
      </c>
      <c r="H2662" s="37">
        <v>44</v>
      </c>
    </row>
    <row r="2663" spans="1:8" ht="31.5" customHeight="1" x14ac:dyDescent="0.25">
      <c r="A2663" s="245">
        <v>77</v>
      </c>
      <c r="B2663" s="245"/>
      <c r="C2663" s="249"/>
      <c r="D2663" s="245"/>
      <c r="E2663" s="38" t="s">
        <v>42</v>
      </c>
      <c r="F2663" s="37">
        <f>H2663*C2660</f>
        <v>7919740.4000000004</v>
      </c>
      <c r="G2663" s="37">
        <f>F2663/C2660</f>
        <v>3377</v>
      </c>
      <c r="H2663" s="37">
        <v>3377</v>
      </c>
    </row>
    <row r="2664" spans="1:8" ht="15.75" customHeight="1" x14ac:dyDescent="0.25">
      <c r="A2664" s="245">
        <v>78</v>
      </c>
      <c r="B2664" s="245"/>
      <c r="C2664" s="249"/>
      <c r="D2664" s="245"/>
      <c r="E2664" s="38" t="s">
        <v>207</v>
      </c>
      <c r="F2664" s="37">
        <f>H2664*C2660</f>
        <v>168854.39999999999</v>
      </c>
      <c r="G2664" s="37">
        <f>F2664/C2660</f>
        <v>72</v>
      </c>
      <c r="H2664" s="37">
        <v>72</v>
      </c>
    </row>
    <row r="2665" spans="1:8" ht="15.75" customHeight="1" x14ac:dyDescent="0.25">
      <c r="A2665" s="245">
        <f>A2660+1</f>
        <v>54</v>
      </c>
      <c r="B2665" s="245" t="s">
        <v>790</v>
      </c>
      <c r="C2665" s="249">
        <v>3816</v>
      </c>
      <c r="D2665" s="245" t="s">
        <v>208</v>
      </c>
      <c r="E2665" s="38" t="s">
        <v>216</v>
      </c>
      <c r="F2665" s="37">
        <f>F2666+F2667+F2668+F2669</f>
        <v>2392632</v>
      </c>
      <c r="G2665" s="37">
        <f>G2666+G2667+G2668+G2669</f>
        <v>627</v>
      </c>
      <c r="H2665" s="37">
        <f>H2666+H2667+H2668+H2669</f>
        <v>627</v>
      </c>
    </row>
    <row r="2666" spans="1:8" ht="15.75" customHeight="1" x14ac:dyDescent="0.25">
      <c r="A2666" s="245">
        <v>75</v>
      </c>
      <c r="B2666" s="245"/>
      <c r="C2666" s="249"/>
      <c r="D2666" s="245"/>
      <c r="E2666" s="38" t="s">
        <v>175</v>
      </c>
      <c r="F2666" s="37">
        <f>C2665*H2666</f>
        <v>87768</v>
      </c>
      <c r="G2666" s="37">
        <f>F2666/C2665</f>
        <v>23</v>
      </c>
      <c r="H2666" s="37">
        <v>23</v>
      </c>
    </row>
    <row r="2667" spans="1:8" ht="31.5" customHeight="1" x14ac:dyDescent="0.25">
      <c r="A2667" s="245">
        <v>76</v>
      </c>
      <c r="B2667" s="245"/>
      <c r="C2667" s="249"/>
      <c r="D2667" s="245"/>
      <c r="E2667" s="38" t="s">
        <v>176</v>
      </c>
      <c r="F2667" s="37">
        <f>C2665*H2667</f>
        <v>30528</v>
      </c>
      <c r="G2667" s="37">
        <f>F2667/C2665</f>
        <v>8</v>
      </c>
      <c r="H2667" s="37">
        <v>8</v>
      </c>
    </row>
    <row r="2668" spans="1:8" ht="15.75" customHeight="1" x14ac:dyDescent="0.25">
      <c r="A2668" s="245">
        <v>77</v>
      </c>
      <c r="B2668" s="245"/>
      <c r="C2668" s="249"/>
      <c r="D2668" s="245"/>
      <c r="E2668" s="38" t="s">
        <v>177</v>
      </c>
      <c r="F2668" s="37">
        <f>H2668*C2665</f>
        <v>2228544</v>
      </c>
      <c r="G2668" s="37">
        <f>F2668/C2665</f>
        <v>584</v>
      </c>
      <c r="H2668" s="37">
        <v>584</v>
      </c>
    </row>
    <row r="2669" spans="1:8" ht="15.75" customHeight="1" x14ac:dyDescent="0.25">
      <c r="A2669" s="245">
        <v>78</v>
      </c>
      <c r="B2669" s="245"/>
      <c r="C2669" s="249"/>
      <c r="D2669" s="245"/>
      <c r="E2669" s="38" t="s">
        <v>207</v>
      </c>
      <c r="F2669" s="37">
        <f>H2669*C2665</f>
        <v>45792</v>
      </c>
      <c r="G2669" s="37">
        <f>F2669/C2665</f>
        <v>12</v>
      </c>
      <c r="H2669" s="37">
        <v>12</v>
      </c>
    </row>
    <row r="2670" spans="1:8" ht="15.75" customHeight="1" x14ac:dyDescent="0.25">
      <c r="A2670" s="245">
        <f>A2665+1</f>
        <v>55</v>
      </c>
      <c r="B2670" s="245" t="s">
        <v>791</v>
      </c>
      <c r="C2670" s="249">
        <v>3930.8</v>
      </c>
      <c r="D2670" s="245" t="s">
        <v>208</v>
      </c>
      <c r="E2670" s="38" t="s">
        <v>216</v>
      </c>
      <c r="F2670" s="37">
        <f>F2671+F2672+F2673+F2674</f>
        <v>2464611.6</v>
      </c>
      <c r="G2670" s="37">
        <f>G2671+G2672+G2673+G2674</f>
        <v>627</v>
      </c>
      <c r="H2670" s="37">
        <f>H2671+H2672+H2673+H2674</f>
        <v>627</v>
      </c>
    </row>
    <row r="2671" spans="1:8" ht="15.75" customHeight="1" x14ac:dyDescent="0.25">
      <c r="A2671" s="245">
        <v>75</v>
      </c>
      <c r="B2671" s="245"/>
      <c r="C2671" s="249"/>
      <c r="D2671" s="245"/>
      <c r="E2671" s="38" t="s">
        <v>175</v>
      </c>
      <c r="F2671" s="37">
        <f>C2670*H2671</f>
        <v>90408.4</v>
      </c>
      <c r="G2671" s="37">
        <f>F2671/C2670</f>
        <v>23</v>
      </c>
      <c r="H2671" s="37">
        <v>23</v>
      </c>
    </row>
    <row r="2672" spans="1:8" ht="31.5" customHeight="1" x14ac:dyDescent="0.25">
      <c r="A2672" s="245">
        <v>76</v>
      </c>
      <c r="B2672" s="245"/>
      <c r="C2672" s="249"/>
      <c r="D2672" s="245"/>
      <c r="E2672" s="38" t="s">
        <v>176</v>
      </c>
      <c r="F2672" s="37">
        <f>C2670*H2672</f>
        <v>31446.400000000001</v>
      </c>
      <c r="G2672" s="37">
        <f>F2672/C2670</f>
        <v>8</v>
      </c>
      <c r="H2672" s="37">
        <v>8</v>
      </c>
    </row>
    <row r="2673" spans="1:8" ht="15.75" customHeight="1" x14ac:dyDescent="0.25">
      <c r="A2673" s="245">
        <v>77</v>
      </c>
      <c r="B2673" s="245"/>
      <c r="C2673" s="249"/>
      <c r="D2673" s="245"/>
      <c r="E2673" s="38" t="s">
        <v>177</v>
      </c>
      <c r="F2673" s="37">
        <f>H2673*C2670</f>
        <v>2295587.2000000002</v>
      </c>
      <c r="G2673" s="37">
        <f>F2673/C2670</f>
        <v>584</v>
      </c>
      <c r="H2673" s="37">
        <v>584</v>
      </c>
    </row>
    <row r="2674" spans="1:8" ht="15.75" customHeight="1" x14ac:dyDescent="0.25">
      <c r="A2674" s="245">
        <v>78</v>
      </c>
      <c r="B2674" s="245"/>
      <c r="C2674" s="249"/>
      <c r="D2674" s="245"/>
      <c r="E2674" s="38" t="s">
        <v>207</v>
      </c>
      <c r="F2674" s="37">
        <f>H2674*C2670</f>
        <v>47169.599999999999</v>
      </c>
      <c r="G2674" s="37">
        <f>F2674/C2670</f>
        <v>12</v>
      </c>
      <c r="H2674" s="37">
        <v>12</v>
      </c>
    </row>
    <row r="2675" spans="1:8" ht="15.75" customHeight="1" x14ac:dyDescent="0.25">
      <c r="A2675" s="245">
        <f>A2670+1</f>
        <v>56</v>
      </c>
      <c r="B2675" s="245" t="s">
        <v>792</v>
      </c>
      <c r="C2675" s="249">
        <v>2680.6</v>
      </c>
      <c r="D2675" s="245" t="s">
        <v>208</v>
      </c>
      <c r="E2675" s="38" t="s">
        <v>216</v>
      </c>
      <c r="F2675" s="37">
        <f>F2676+F2677+F2678+F2679</f>
        <v>1680736.2</v>
      </c>
      <c r="G2675" s="37">
        <f>G2676+G2677+G2678+G2679</f>
        <v>627</v>
      </c>
      <c r="H2675" s="37">
        <f>H2676+H2677+H2678+H2679</f>
        <v>627</v>
      </c>
    </row>
    <row r="2676" spans="1:8" ht="15.75" customHeight="1" x14ac:dyDescent="0.25">
      <c r="A2676" s="245">
        <v>75</v>
      </c>
      <c r="B2676" s="245"/>
      <c r="C2676" s="249"/>
      <c r="D2676" s="245"/>
      <c r="E2676" s="38" t="s">
        <v>175</v>
      </c>
      <c r="F2676" s="37">
        <f>C2675*H2676</f>
        <v>61653.8</v>
      </c>
      <c r="G2676" s="37">
        <f>F2676/C2675</f>
        <v>23</v>
      </c>
      <c r="H2676" s="37">
        <v>23</v>
      </c>
    </row>
    <row r="2677" spans="1:8" ht="31.5" customHeight="1" x14ac:dyDescent="0.25">
      <c r="A2677" s="245">
        <v>76</v>
      </c>
      <c r="B2677" s="245"/>
      <c r="C2677" s="249"/>
      <c r="D2677" s="245"/>
      <c r="E2677" s="38" t="s">
        <v>176</v>
      </c>
      <c r="F2677" s="37">
        <f>C2675*H2677</f>
        <v>21444.799999999999</v>
      </c>
      <c r="G2677" s="37">
        <f>F2677/C2675</f>
        <v>8</v>
      </c>
      <c r="H2677" s="37">
        <v>8</v>
      </c>
    </row>
    <row r="2678" spans="1:8" ht="15.75" customHeight="1" x14ac:dyDescent="0.25">
      <c r="A2678" s="245">
        <v>77</v>
      </c>
      <c r="B2678" s="245"/>
      <c r="C2678" s="249"/>
      <c r="D2678" s="245"/>
      <c r="E2678" s="38" t="s">
        <v>177</v>
      </c>
      <c r="F2678" s="37">
        <f>H2678*C2675</f>
        <v>1565470.4</v>
      </c>
      <c r="G2678" s="37">
        <f>F2678/C2675</f>
        <v>584</v>
      </c>
      <c r="H2678" s="37">
        <v>584</v>
      </c>
    </row>
    <row r="2679" spans="1:8" ht="15.75" customHeight="1" x14ac:dyDescent="0.25">
      <c r="A2679" s="245">
        <v>78</v>
      </c>
      <c r="B2679" s="245"/>
      <c r="C2679" s="249"/>
      <c r="D2679" s="245"/>
      <c r="E2679" s="38" t="s">
        <v>207</v>
      </c>
      <c r="F2679" s="37">
        <f>H2679*C2675</f>
        <v>32167.200000000001</v>
      </c>
      <c r="G2679" s="37">
        <f>F2679/C2675</f>
        <v>12</v>
      </c>
      <c r="H2679" s="37">
        <v>12</v>
      </c>
    </row>
    <row r="2680" spans="1:8" ht="15.75" x14ac:dyDescent="0.25">
      <c r="A2680" s="245">
        <f>A2675+1</f>
        <v>57</v>
      </c>
      <c r="B2680" s="245" t="s">
        <v>793</v>
      </c>
      <c r="C2680" s="249">
        <v>4296</v>
      </c>
      <c r="D2680" s="245" t="s">
        <v>206</v>
      </c>
      <c r="E2680" s="38" t="s">
        <v>216</v>
      </c>
      <c r="F2680" s="37">
        <f>F2681+F2682+F2683+F2684</f>
        <v>15585888</v>
      </c>
      <c r="G2680" s="37">
        <f>G2681+G2682+G2683+G2684</f>
        <v>3628</v>
      </c>
      <c r="H2680" s="37">
        <f>H2681+H2682+H2683+H2684</f>
        <v>3628</v>
      </c>
    </row>
    <row r="2681" spans="1:8" ht="15.75" customHeight="1" x14ac:dyDescent="0.25">
      <c r="A2681" s="245">
        <v>75</v>
      </c>
      <c r="B2681" s="245"/>
      <c r="C2681" s="249"/>
      <c r="D2681" s="245"/>
      <c r="E2681" s="38" t="s">
        <v>175</v>
      </c>
      <c r="F2681" s="37">
        <f>C2680*H2681</f>
        <v>579960</v>
      </c>
      <c r="G2681" s="37">
        <f>F2681/C2680</f>
        <v>135</v>
      </c>
      <c r="H2681" s="37">
        <v>135</v>
      </c>
    </row>
    <row r="2682" spans="1:8" ht="31.5" customHeight="1" x14ac:dyDescent="0.25">
      <c r="A2682" s="245">
        <v>76</v>
      </c>
      <c r="B2682" s="245"/>
      <c r="C2682" s="249"/>
      <c r="D2682" s="245"/>
      <c r="E2682" s="38" t="s">
        <v>176</v>
      </c>
      <c r="F2682" s="37">
        <f>C2680*H2682</f>
        <v>189024</v>
      </c>
      <c r="G2682" s="37">
        <f>F2682/C2680</f>
        <v>44</v>
      </c>
      <c r="H2682" s="37">
        <v>44</v>
      </c>
    </row>
    <row r="2683" spans="1:8" ht="31.5" customHeight="1" x14ac:dyDescent="0.25">
      <c r="A2683" s="245">
        <v>77</v>
      </c>
      <c r="B2683" s="245"/>
      <c r="C2683" s="249"/>
      <c r="D2683" s="245"/>
      <c r="E2683" s="38" t="s">
        <v>42</v>
      </c>
      <c r="F2683" s="37">
        <f>H2683*C2680</f>
        <v>14507592</v>
      </c>
      <c r="G2683" s="37">
        <f>F2683/C2680</f>
        <v>3377</v>
      </c>
      <c r="H2683" s="37">
        <v>3377</v>
      </c>
    </row>
    <row r="2684" spans="1:8" ht="15.75" customHeight="1" x14ac:dyDescent="0.25">
      <c r="A2684" s="245">
        <v>78</v>
      </c>
      <c r="B2684" s="245"/>
      <c r="C2684" s="249"/>
      <c r="D2684" s="245"/>
      <c r="E2684" s="38" t="s">
        <v>207</v>
      </c>
      <c r="F2684" s="37">
        <f>H2684*C2680</f>
        <v>309312</v>
      </c>
      <c r="G2684" s="37">
        <f>F2684/C2680</f>
        <v>72</v>
      </c>
      <c r="H2684" s="37">
        <v>72</v>
      </c>
    </row>
    <row r="2685" spans="1:8" ht="15.75" x14ac:dyDescent="0.25">
      <c r="A2685" s="245">
        <f>A2680+1</f>
        <v>58</v>
      </c>
      <c r="B2685" s="245" t="s">
        <v>794</v>
      </c>
      <c r="C2685" s="249">
        <v>5305.3</v>
      </c>
      <c r="D2685" s="245" t="s">
        <v>206</v>
      </c>
      <c r="E2685" s="38" t="s">
        <v>216</v>
      </c>
      <c r="F2685" s="37">
        <f>F2686+F2687</f>
        <v>992091.1</v>
      </c>
      <c r="G2685" s="37">
        <f>G2686+G2687</f>
        <v>187</v>
      </c>
      <c r="H2685" s="37">
        <f>H2686+H2687</f>
        <v>187</v>
      </c>
    </row>
    <row r="2686" spans="1:8" ht="15.75" customHeight="1" x14ac:dyDescent="0.25">
      <c r="A2686" s="245">
        <v>75</v>
      </c>
      <c r="B2686" s="245"/>
      <c r="C2686" s="249"/>
      <c r="D2686" s="245"/>
      <c r="E2686" s="38" t="s">
        <v>175</v>
      </c>
      <c r="F2686" s="37">
        <f>C2685*H2686</f>
        <v>801100.3</v>
      </c>
      <c r="G2686" s="37">
        <f>F2686/C2685</f>
        <v>151</v>
      </c>
      <c r="H2686" s="37">
        <v>151</v>
      </c>
    </row>
    <row r="2687" spans="1:8" ht="31.5" customHeight="1" x14ac:dyDescent="0.25">
      <c r="A2687" s="245">
        <v>76</v>
      </c>
      <c r="B2687" s="245"/>
      <c r="C2687" s="249"/>
      <c r="D2687" s="245"/>
      <c r="E2687" s="38" t="s">
        <v>176</v>
      </c>
      <c r="F2687" s="37">
        <f>C2685*H2687</f>
        <v>190990.8</v>
      </c>
      <c r="G2687" s="37">
        <f>F2687/C2685</f>
        <v>36</v>
      </c>
      <c r="H2687" s="37">
        <v>36</v>
      </c>
    </row>
    <row r="2688" spans="1:8" ht="15.75" x14ac:dyDescent="0.25">
      <c r="A2688" s="245">
        <f>A2685+1</f>
        <v>59</v>
      </c>
      <c r="B2688" s="245" t="s">
        <v>795</v>
      </c>
      <c r="C2688" s="253">
        <v>2043</v>
      </c>
      <c r="D2688" s="245" t="s">
        <v>206</v>
      </c>
      <c r="E2688" s="38" t="s">
        <v>216</v>
      </c>
      <c r="F2688" s="37">
        <f>F2689+F2690+F2691+F2692</f>
        <v>6165774</v>
      </c>
      <c r="G2688" s="37">
        <f>G2689+G2690+G2691+G2692</f>
        <v>3018</v>
      </c>
      <c r="H2688" s="37">
        <f>H2689+H2690+H2691+H2692</f>
        <v>3018</v>
      </c>
    </row>
    <row r="2689" spans="1:8" ht="15.75" customHeight="1" x14ac:dyDescent="0.25">
      <c r="A2689" s="245">
        <v>75</v>
      </c>
      <c r="B2689" s="245"/>
      <c r="C2689" s="253"/>
      <c r="D2689" s="245"/>
      <c r="E2689" s="38" t="s">
        <v>175</v>
      </c>
      <c r="F2689" s="37">
        <f>C2688*H2689</f>
        <v>308493</v>
      </c>
      <c r="G2689" s="37">
        <f>F2689/C2688</f>
        <v>151</v>
      </c>
      <c r="H2689" s="37">
        <v>151</v>
      </c>
    </row>
    <row r="2690" spans="1:8" ht="31.5" customHeight="1" x14ac:dyDescent="0.25">
      <c r="A2690" s="245">
        <v>76</v>
      </c>
      <c r="B2690" s="245"/>
      <c r="C2690" s="253"/>
      <c r="D2690" s="245"/>
      <c r="E2690" s="38" t="s">
        <v>176</v>
      </c>
      <c r="F2690" s="37">
        <f>C2688*H2690</f>
        <v>73548</v>
      </c>
      <c r="G2690" s="37">
        <f>F2690/C2688</f>
        <v>36</v>
      </c>
      <c r="H2690" s="37">
        <v>36</v>
      </c>
    </row>
    <row r="2691" spans="1:8" ht="15.75" customHeight="1" x14ac:dyDescent="0.25">
      <c r="A2691" s="245">
        <v>77</v>
      </c>
      <c r="B2691" s="245"/>
      <c r="C2691" s="253"/>
      <c r="D2691" s="245"/>
      <c r="E2691" s="38" t="s">
        <v>177</v>
      </c>
      <c r="F2691" s="37">
        <f>H2691*C2688</f>
        <v>5663196</v>
      </c>
      <c r="G2691" s="37">
        <f>F2691/C2688</f>
        <v>2772</v>
      </c>
      <c r="H2691" s="37">
        <v>2772</v>
      </c>
    </row>
    <row r="2692" spans="1:8" ht="15.75" customHeight="1" x14ac:dyDescent="0.25">
      <c r="A2692" s="245">
        <v>78</v>
      </c>
      <c r="B2692" s="245"/>
      <c r="C2692" s="253"/>
      <c r="D2692" s="245"/>
      <c r="E2692" s="38" t="s">
        <v>207</v>
      </c>
      <c r="F2692" s="37">
        <f>H2692*C2688</f>
        <v>120537</v>
      </c>
      <c r="G2692" s="37">
        <f>F2692/C2688</f>
        <v>59</v>
      </c>
      <c r="H2692" s="37">
        <v>59</v>
      </c>
    </row>
    <row r="2693" spans="1:8" ht="15.75" x14ac:dyDescent="0.25">
      <c r="A2693" s="245">
        <f>A2688+1</f>
        <v>60</v>
      </c>
      <c r="B2693" s="245" t="s">
        <v>796</v>
      </c>
      <c r="C2693" s="249">
        <v>4547.7</v>
      </c>
      <c r="D2693" s="186"/>
      <c r="E2693" s="38" t="s">
        <v>216</v>
      </c>
      <c r="F2693" s="37">
        <f>SUM(F2694:F2699)</f>
        <v>3495784</v>
      </c>
      <c r="G2693" s="37">
        <f>SUM(G2694:G2699)</f>
        <v>768.69</v>
      </c>
      <c r="H2693" s="37">
        <f>SUM(H2694:H2699)</f>
        <v>768.69</v>
      </c>
    </row>
    <row r="2694" spans="1:8" ht="31.5" customHeight="1" x14ac:dyDescent="0.25">
      <c r="A2694" s="245"/>
      <c r="B2694" s="245"/>
      <c r="C2694" s="249"/>
      <c r="D2694" s="245" t="s">
        <v>316</v>
      </c>
      <c r="E2694" s="38" t="s">
        <v>176</v>
      </c>
      <c r="F2694" s="37">
        <v>2500</v>
      </c>
      <c r="G2694" s="37">
        <f>F2694/C2693</f>
        <v>0.55000000000000004</v>
      </c>
      <c r="H2694" s="37">
        <f>2500/C2693</f>
        <v>0.55000000000000004</v>
      </c>
    </row>
    <row r="2695" spans="1:8" ht="15.75" customHeight="1" x14ac:dyDescent="0.25">
      <c r="A2695" s="245">
        <v>756</v>
      </c>
      <c r="B2695" s="245"/>
      <c r="C2695" s="249"/>
      <c r="D2695" s="245"/>
      <c r="E2695" s="38" t="s">
        <v>178</v>
      </c>
      <c r="F2695" s="37">
        <v>1708823</v>
      </c>
      <c r="G2695" s="37">
        <f>F2695/C2693-0.01</f>
        <v>375.75</v>
      </c>
      <c r="H2695" s="37">
        <f>1708823/C2693-0.01</f>
        <v>375.75</v>
      </c>
    </row>
    <row r="2696" spans="1:8" ht="15.75" customHeight="1" x14ac:dyDescent="0.25">
      <c r="A2696" s="245">
        <v>757</v>
      </c>
      <c r="B2696" s="245"/>
      <c r="C2696" s="249"/>
      <c r="D2696" s="245"/>
      <c r="E2696" s="38" t="s">
        <v>207</v>
      </c>
      <c r="F2696" s="37">
        <v>36569</v>
      </c>
      <c r="G2696" s="37">
        <f>F2696/C2693</f>
        <v>8.0399999999999991</v>
      </c>
      <c r="H2696" s="37">
        <f>36569/C2693</f>
        <v>8.0399999999999991</v>
      </c>
    </row>
    <row r="2697" spans="1:8" ht="31.5" customHeight="1" x14ac:dyDescent="0.25">
      <c r="A2697" s="245"/>
      <c r="B2697" s="245"/>
      <c r="C2697" s="249"/>
      <c r="D2697" s="245" t="s">
        <v>319</v>
      </c>
      <c r="E2697" s="38" t="s">
        <v>176</v>
      </c>
      <c r="F2697" s="37">
        <v>2500</v>
      </c>
      <c r="G2697" s="37">
        <f>F2697/C2693</f>
        <v>0.55000000000000004</v>
      </c>
      <c r="H2697" s="37">
        <f>2500/C2693</f>
        <v>0.55000000000000004</v>
      </c>
    </row>
    <row r="2698" spans="1:8" ht="15.75" customHeight="1" x14ac:dyDescent="0.25">
      <c r="A2698" s="245"/>
      <c r="B2698" s="245"/>
      <c r="C2698" s="249"/>
      <c r="D2698" s="245"/>
      <c r="E2698" s="38" t="s">
        <v>178</v>
      </c>
      <c r="F2698" s="37">
        <v>1708823</v>
      </c>
      <c r="G2698" s="37">
        <f>F2698/C2693</f>
        <v>375.76</v>
      </c>
      <c r="H2698" s="37">
        <f>1708823/C2693</f>
        <v>375.76</v>
      </c>
    </row>
    <row r="2699" spans="1:8" ht="15.75" customHeight="1" x14ac:dyDescent="0.25">
      <c r="A2699" s="245"/>
      <c r="B2699" s="245"/>
      <c r="C2699" s="249"/>
      <c r="D2699" s="245"/>
      <c r="E2699" s="38" t="s">
        <v>207</v>
      </c>
      <c r="F2699" s="37">
        <v>36569</v>
      </c>
      <c r="G2699" s="37">
        <f>F2699/C2693</f>
        <v>8.0399999999999991</v>
      </c>
      <c r="H2699" s="37">
        <f>36569/C2693</f>
        <v>8.0399999999999991</v>
      </c>
    </row>
    <row r="2700" spans="1:8" ht="15.75" x14ac:dyDescent="0.25">
      <c r="A2700" s="245">
        <f>A2693+1</f>
        <v>61</v>
      </c>
      <c r="B2700" s="245" t="s">
        <v>797</v>
      </c>
      <c r="C2700" s="249">
        <v>9305.52</v>
      </c>
      <c r="D2700" s="186"/>
      <c r="E2700" s="38" t="s">
        <v>216</v>
      </c>
      <c r="F2700" s="37">
        <f>SUM(F2701:F2706)</f>
        <v>3495784</v>
      </c>
      <c r="G2700" s="37">
        <f>SUM(G2701:G2706)</f>
        <v>375.67</v>
      </c>
      <c r="H2700" s="37">
        <f>SUM(H2701:H2706)</f>
        <v>375.67</v>
      </c>
    </row>
    <row r="2701" spans="1:8" ht="31.5" customHeight="1" x14ac:dyDescent="0.25">
      <c r="A2701" s="245"/>
      <c r="B2701" s="245"/>
      <c r="C2701" s="249"/>
      <c r="D2701" s="245" t="s">
        <v>316</v>
      </c>
      <c r="E2701" s="38" t="s">
        <v>176</v>
      </c>
      <c r="F2701" s="37">
        <v>2500</v>
      </c>
      <c r="G2701" s="37">
        <f>F2701/C2700</f>
        <v>0.27</v>
      </c>
      <c r="H2701" s="37">
        <f>2500/C2700</f>
        <v>0.27</v>
      </c>
    </row>
    <row r="2702" spans="1:8" ht="15.75" customHeight="1" x14ac:dyDescent="0.25">
      <c r="A2702" s="245">
        <v>756</v>
      </c>
      <c r="B2702" s="245"/>
      <c r="C2702" s="249"/>
      <c r="D2702" s="245"/>
      <c r="E2702" s="38" t="s">
        <v>178</v>
      </c>
      <c r="F2702" s="37">
        <v>1708823</v>
      </c>
      <c r="G2702" s="37">
        <f>F2702/C2700-0.01</f>
        <v>183.63</v>
      </c>
      <c r="H2702" s="37">
        <f>1708823/C2700-0.01</f>
        <v>183.63</v>
      </c>
    </row>
    <row r="2703" spans="1:8" ht="15.75" customHeight="1" x14ac:dyDescent="0.25">
      <c r="A2703" s="245">
        <v>757</v>
      </c>
      <c r="B2703" s="245"/>
      <c r="C2703" s="249"/>
      <c r="D2703" s="245"/>
      <c r="E2703" s="38" t="s">
        <v>207</v>
      </c>
      <c r="F2703" s="37">
        <v>36569</v>
      </c>
      <c r="G2703" s="37">
        <f>F2703/C2700</f>
        <v>3.93</v>
      </c>
      <c r="H2703" s="37">
        <f>36569/C2700</f>
        <v>3.93</v>
      </c>
    </row>
    <row r="2704" spans="1:8" ht="31.5" customHeight="1" x14ac:dyDescent="0.25">
      <c r="A2704" s="245"/>
      <c r="B2704" s="245"/>
      <c r="C2704" s="249"/>
      <c r="D2704" s="245" t="s">
        <v>319</v>
      </c>
      <c r="E2704" s="38" t="s">
        <v>176</v>
      </c>
      <c r="F2704" s="37">
        <v>2500</v>
      </c>
      <c r="G2704" s="37">
        <f>F2704/C2700</f>
        <v>0.27</v>
      </c>
      <c r="H2704" s="37">
        <f>2500/C2700</f>
        <v>0.27</v>
      </c>
    </row>
    <row r="2705" spans="1:8" ht="15.75" customHeight="1" x14ac:dyDescent="0.25">
      <c r="A2705" s="245"/>
      <c r="B2705" s="245"/>
      <c r="C2705" s="249"/>
      <c r="D2705" s="245"/>
      <c r="E2705" s="38" t="s">
        <v>178</v>
      </c>
      <c r="F2705" s="37">
        <v>1708823</v>
      </c>
      <c r="G2705" s="37">
        <f>F2705/C2700</f>
        <v>183.64</v>
      </c>
      <c r="H2705" s="37">
        <f>1708823/C2700</f>
        <v>183.64</v>
      </c>
    </row>
    <row r="2706" spans="1:8" ht="15.75" customHeight="1" x14ac:dyDescent="0.25">
      <c r="A2706" s="245"/>
      <c r="B2706" s="245"/>
      <c r="C2706" s="249"/>
      <c r="D2706" s="245"/>
      <c r="E2706" s="38" t="s">
        <v>207</v>
      </c>
      <c r="F2706" s="37">
        <v>36569</v>
      </c>
      <c r="G2706" s="37">
        <f>F2706/C2700</f>
        <v>3.93</v>
      </c>
      <c r="H2706" s="37">
        <f>36569/C2700</f>
        <v>3.93</v>
      </c>
    </row>
    <row r="2707" spans="1:8" ht="15.75" x14ac:dyDescent="0.25">
      <c r="A2707" s="245">
        <f>A2700+1</f>
        <v>62</v>
      </c>
      <c r="B2707" s="245" t="s">
        <v>798</v>
      </c>
      <c r="C2707" s="249">
        <v>5614.3</v>
      </c>
      <c r="D2707" s="186"/>
      <c r="E2707" s="38" t="s">
        <v>216</v>
      </c>
      <c r="F2707" s="37">
        <f>SUM(F2708:F2716)</f>
        <v>5243676</v>
      </c>
      <c r="G2707" s="37">
        <f>SUM(G2708:G2716)</f>
        <v>933.99</v>
      </c>
      <c r="H2707" s="37">
        <f>SUM(H2708:H2716)</f>
        <v>933.99</v>
      </c>
    </row>
    <row r="2708" spans="1:8" ht="31.5" customHeight="1" x14ac:dyDescent="0.25">
      <c r="A2708" s="245"/>
      <c r="B2708" s="245"/>
      <c r="C2708" s="249"/>
      <c r="D2708" s="245" t="s">
        <v>316</v>
      </c>
      <c r="E2708" s="38" t="s">
        <v>176</v>
      </c>
      <c r="F2708" s="37">
        <v>2500</v>
      </c>
      <c r="G2708" s="37">
        <f>F2708/C2707</f>
        <v>0.45</v>
      </c>
      <c r="H2708" s="37">
        <f>2500/C2707</f>
        <v>0.45</v>
      </c>
    </row>
    <row r="2709" spans="1:8" ht="15.75" customHeight="1" x14ac:dyDescent="0.25">
      <c r="A2709" s="245">
        <v>756</v>
      </c>
      <c r="B2709" s="245"/>
      <c r="C2709" s="249"/>
      <c r="D2709" s="245"/>
      <c r="E2709" s="38" t="s">
        <v>178</v>
      </c>
      <c r="F2709" s="37">
        <v>1708823</v>
      </c>
      <c r="G2709" s="37">
        <f>F2709/C2707</f>
        <v>304.37</v>
      </c>
      <c r="H2709" s="37">
        <f>1708823/C2707</f>
        <v>304.37</v>
      </c>
    </row>
    <row r="2710" spans="1:8" ht="15.75" customHeight="1" x14ac:dyDescent="0.25">
      <c r="A2710" s="245">
        <v>757</v>
      </c>
      <c r="B2710" s="245"/>
      <c r="C2710" s="249"/>
      <c r="D2710" s="245"/>
      <c r="E2710" s="38" t="s">
        <v>207</v>
      </c>
      <c r="F2710" s="37">
        <v>36569</v>
      </c>
      <c r="G2710" s="37">
        <f>F2710/C2707</f>
        <v>6.51</v>
      </c>
      <c r="H2710" s="37">
        <f>36569/C2707</f>
        <v>6.51</v>
      </c>
    </row>
    <row r="2711" spans="1:8" ht="31.5" customHeight="1" x14ac:dyDescent="0.25">
      <c r="A2711" s="245"/>
      <c r="B2711" s="245"/>
      <c r="C2711" s="249"/>
      <c r="D2711" s="245" t="s">
        <v>319</v>
      </c>
      <c r="E2711" s="38" t="s">
        <v>176</v>
      </c>
      <c r="F2711" s="37">
        <v>2500</v>
      </c>
      <c r="G2711" s="37">
        <f>F2711/C2707</f>
        <v>0.45</v>
      </c>
      <c r="H2711" s="37">
        <f>2500/C2707</f>
        <v>0.45</v>
      </c>
    </row>
    <row r="2712" spans="1:8" ht="15.75" customHeight="1" x14ac:dyDescent="0.25">
      <c r="A2712" s="245"/>
      <c r="B2712" s="245"/>
      <c r="C2712" s="249"/>
      <c r="D2712" s="245"/>
      <c r="E2712" s="38" t="s">
        <v>178</v>
      </c>
      <c r="F2712" s="37">
        <v>1708823</v>
      </c>
      <c r="G2712" s="37">
        <f>F2712/C2707</f>
        <v>304.37</v>
      </c>
      <c r="H2712" s="37">
        <f>1708823/C2707</f>
        <v>304.37</v>
      </c>
    </row>
    <row r="2713" spans="1:8" ht="15.75" customHeight="1" x14ac:dyDescent="0.25">
      <c r="A2713" s="245"/>
      <c r="B2713" s="245"/>
      <c r="C2713" s="249"/>
      <c r="D2713" s="245"/>
      <c r="E2713" s="38" t="s">
        <v>207</v>
      </c>
      <c r="F2713" s="37">
        <v>36569</v>
      </c>
      <c r="G2713" s="37">
        <f>F2713/C2707</f>
        <v>6.51</v>
      </c>
      <c r="H2713" s="37">
        <f>36569/C2707</f>
        <v>6.51</v>
      </c>
    </row>
    <row r="2714" spans="1:8" ht="31.5" customHeight="1" x14ac:dyDescent="0.25">
      <c r="A2714" s="245"/>
      <c r="B2714" s="245"/>
      <c r="C2714" s="249"/>
      <c r="D2714" s="245" t="s">
        <v>320</v>
      </c>
      <c r="E2714" s="38" t="s">
        <v>176</v>
      </c>
      <c r="F2714" s="37">
        <v>2500</v>
      </c>
      <c r="G2714" s="37">
        <f>F2714/C2707</f>
        <v>0.45</v>
      </c>
      <c r="H2714" s="37">
        <f>2500/C2707</f>
        <v>0.45</v>
      </c>
    </row>
    <row r="2715" spans="1:8" ht="15.75" customHeight="1" x14ac:dyDescent="0.25">
      <c r="A2715" s="245"/>
      <c r="B2715" s="245"/>
      <c r="C2715" s="249"/>
      <c r="D2715" s="245"/>
      <c r="E2715" s="38" t="s">
        <v>178</v>
      </c>
      <c r="F2715" s="37">
        <v>1708823</v>
      </c>
      <c r="G2715" s="37">
        <f>F2715/C2707</f>
        <v>304.37</v>
      </c>
      <c r="H2715" s="37">
        <f>1708823/C2707</f>
        <v>304.37</v>
      </c>
    </row>
    <row r="2716" spans="1:8" ht="15.75" customHeight="1" x14ac:dyDescent="0.25">
      <c r="A2716" s="245"/>
      <c r="B2716" s="245"/>
      <c r="C2716" s="249"/>
      <c r="D2716" s="245"/>
      <c r="E2716" s="38" t="s">
        <v>207</v>
      </c>
      <c r="F2716" s="37">
        <v>36569</v>
      </c>
      <c r="G2716" s="37">
        <f>F2716/C2707</f>
        <v>6.51</v>
      </c>
      <c r="H2716" s="37">
        <f>36569/C2707</f>
        <v>6.51</v>
      </c>
    </row>
    <row r="2717" spans="1:8" ht="15.75" x14ac:dyDescent="0.25">
      <c r="A2717" s="245">
        <f>A2707+1</f>
        <v>63</v>
      </c>
      <c r="B2717" s="245" t="s">
        <v>801</v>
      </c>
      <c r="C2717" s="253">
        <v>4404.5</v>
      </c>
      <c r="D2717" s="186"/>
      <c r="E2717" s="38" t="s">
        <v>216</v>
      </c>
      <c r="F2717" s="37">
        <f>SUM(F2718:F2725)</f>
        <v>616630</v>
      </c>
      <c r="G2717" s="37">
        <f>SUM(G2718:G2725)</f>
        <v>140</v>
      </c>
      <c r="H2717" s="37">
        <f>SUM(H2718:H2725)</f>
        <v>140</v>
      </c>
    </row>
    <row r="2718" spans="1:8" ht="15.75" customHeight="1" x14ac:dyDescent="0.25">
      <c r="A2718" s="245">
        <v>882</v>
      </c>
      <c r="B2718" s="245"/>
      <c r="C2718" s="253"/>
      <c r="D2718" s="245" t="s">
        <v>212</v>
      </c>
      <c r="E2718" s="38" t="s">
        <v>175</v>
      </c>
      <c r="F2718" s="37">
        <f>C2717*H2718</f>
        <v>246652</v>
      </c>
      <c r="G2718" s="37">
        <f>F2718/C2717</f>
        <v>56</v>
      </c>
      <c r="H2718" s="37">
        <v>56</v>
      </c>
    </row>
    <row r="2719" spans="1:8" ht="31.5" customHeight="1" x14ac:dyDescent="0.25">
      <c r="A2719" s="245">
        <v>883</v>
      </c>
      <c r="B2719" s="245"/>
      <c r="C2719" s="253"/>
      <c r="D2719" s="245"/>
      <c r="E2719" s="38" t="s">
        <v>176</v>
      </c>
      <c r="F2719" s="37">
        <f>C2717*H2719</f>
        <v>79281</v>
      </c>
      <c r="G2719" s="37">
        <f>F2719/C2717</f>
        <v>18</v>
      </c>
      <c r="H2719" s="37">
        <v>18</v>
      </c>
    </row>
    <row r="2720" spans="1:8" ht="15.75" customHeight="1" x14ac:dyDescent="0.25">
      <c r="A2720" s="245">
        <v>884</v>
      </c>
      <c r="B2720" s="245"/>
      <c r="C2720" s="253"/>
      <c r="D2720" s="245" t="s">
        <v>210</v>
      </c>
      <c r="E2720" s="38" t="s">
        <v>175</v>
      </c>
      <c r="F2720" s="37">
        <f>C2717*H2720</f>
        <v>83685.5</v>
      </c>
      <c r="G2720" s="37">
        <f>F2720/C2717</f>
        <v>19</v>
      </c>
      <c r="H2720" s="37">
        <v>19</v>
      </c>
    </row>
    <row r="2721" spans="1:8" ht="31.5" customHeight="1" x14ac:dyDescent="0.25">
      <c r="A2721" s="245">
        <v>885</v>
      </c>
      <c r="B2721" s="245"/>
      <c r="C2721" s="253"/>
      <c r="D2721" s="245"/>
      <c r="E2721" s="38" t="s">
        <v>176</v>
      </c>
      <c r="F2721" s="37">
        <f>C2717*H2721</f>
        <v>26427</v>
      </c>
      <c r="G2721" s="37">
        <f>F2721/C2717</f>
        <v>6</v>
      </c>
      <c r="H2721" s="37">
        <v>6</v>
      </c>
    </row>
    <row r="2722" spans="1:8" ht="15.75" customHeight="1" x14ac:dyDescent="0.25">
      <c r="A2722" s="245"/>
      <c r="B2722" s="245"/>
      <c r="C2722" s="253"/>
      <c r="D2722" s="245" t="s">
        <v>211</v>
      </c>
      <c r="E2722" s="38" t="s">
        <v>175</v>
      </c>
      <c r="F2722" s="37">
        <f>C2717*H2722</f>
        <v>57258.5</v>
      </c>
      <c r="G2722" s="37">
        <f>F2722/C2717</f>
        <v>13</v>
      </c>
      <c r="H2722" s="37">
        <v>13</v>
      </c>
    </row>
    <row r="2723" spans="1:8" ht="31.5" customHeight="1" x14ac:dyDescent="0.25">
      <c r="A2723" s="245"/>
      <c r="B2723" s="245"/>
      <c r="C2723" s="253"/>
      <c r="D2723" s="245"/>
      <c r="E2723" s="38" t="s">
        <v>176</v>
      </c>
      <c r="F2723" s="37">
        <f>C2717*H2723</f>
        <v>17618</v>
      </c>
      <c r="G2723" s="37">
        <f>F2723/C2717</f>
        <v>4</v>
      </c>
      <c r="H2723" s="37">
        <v>4</v>
      </c>
    </row>
    <row r="2724" spans="1:8" ht="15.75" customHeight="1" x14ac:dyDescent="0.25">
      <c r="A2724" s="245">
        <v>886</v>
      </c>
      <c r="B2724" s="245"/>
      <c r="C2724" s="253"/>
      <c r="D2724" s="245" t="s">
        <v>213</v>
      </c>
      <c r="E2724" s="38" t="s">
        <v>175</v>
      </c>
      <c r="F2724" s="37">
        <f>C2717*H2724</f>
        <v>79281</v>
      </c>
      <c r="G2724" s="37">
        <f>F2724/C2717</f>
        <v>18</v>
      </c>
      <c r="H2724" s="37">
        <v>18</v>
      </c>
    </row>
    <row r="2725" spans="1:8" ht="31.5" customHeight="1" x14ac:dyDescent="0.25">
      <c r="A2725" s="245">
        <v>887</v>
      </c>
      <c r="B2725" s="245"/>
      <c r="C2725" s="253"/>
      <c r="D2725" s="245"/>
      <c r="E2725" s="38" t="s">
        <v>176</v>
      </c>
      <c r="F2725" s="37">
        <f>C2717*H2725</f>
        <v>26427</v>
      </c>
      <c r="G2725" s="37">
        <f>F2725/C2717</f>
        <v>6</v>
      </c>
      <c r="H2725" s="37">
        <v>6</v>
      </c>
    </row>
    <row r="2726" spans="1:8" ht="15.75" x14ac:dyDescent="0.25">
      <c r="A2726" s="245">
        <f>A2717+1</f>
        <v>64</v>
      </c>
      <c r="B2726" s="245" t="s">
        <v>802</v>
      </c>
      <c r="C2726" s="253">
        <v>4328.8</v>
      </c>
      <c r="D2726" s="186"/>
      <c r="E2726" s="38" t="s">
        <v>216</v>
      </c>
      <c r="F2726" s="37">
        <f>SUM(F2727:F2734)</f>
        <v>606032</v>
      </c>
      <c r="G2726" s="37">
        <f>SUM(G2727:G2734)</f>
        <v>140</v>
      </c>
      <c r="H2726" s="37">
        <f>SUM(H2727:H2734)</f>
        <v>140</v>
      </c>
    </row>
    <row r="2727" spans="1:8" ht="15.75" customHeight="1" x14ac:dyDescent="0.25">
      <c r="A2727" s="245">
        <v>882</v>
      </c>
      <c r="B2727" s="245"/>
      <c r="C2727" s="253"/>
      <c r="D2727" s="245" t="s">
        <v>212</v>
      </c>
      <c r="E2727" s="38" t="s">
        <v>175</v>
      </c>
      <c r="F2727" s="37">
        <f>C2726*H2727</f>
        <v>242412.79999999999</v>
      </c>
      <c r="G2727" s="37">
        <f>F2727/C2726</f>
        <v>56</v>
      </c>
      <c r="H2727" s="37">
        <v>56</v>
      </c>
    </row>
    <row r="2728" spans="1:8" ht="31.5" customHeight="1" x14ac:dyDescent="0.25">
      <c r="A2728" s="245">
        <v>883</v>
      </c>
      <c r="B2728" s="245"/>
      <c r="C2728" s="253"/>
      <c r="D2728" s="245"/>
      <c r="E2728" s="38" t="s">
        <v>176</v>
      </c>
      <c r="F2728" s="37">
        <f>C2726*H2728</f>
        <v>77918.399999999994</v>
      </c>
      <c r="G2728" s="37">
        <f>F2728/C2726</f>
        <v>18</v>
      </c>
      <c r="H2728" s="37">
        <v>18</v>
      </c>
    </row>
    <row r="2729" spans="1:8" ht="15.75" customHeight="1" x14ac:dyDescent="0.25">
      <c r="A2729" s="245">
        <v>884</v>
      </c>
      <c r="B2729" s="245"/>
      <c r="C2729" s="253"/>
      <c r="D2729" s="245" t="s">
        <v>210</v>
      </c>
      <c r="E2729" s="38" t="s">
        <v>175</v>
      </c>
      <c r="F2729" s="37">
        <f>C2726*H2729</f>
        <v>82247.199999999997</v>
      </c>
      <c r="G2729" s="37">
        <f>F2729/C2726</f>
        <v>19</v>
      </c>
      <c r="H2729" s="37">
        <v>19</v>
      </c>
    </row>
    <row r="2730" spans="1:8" ht="31.5" customHeight="1" x14ac:dyDescent="0.25">
      <c r="A2730" s="245">
        <v>885</v>
      </c>
      <c r="B2730" s="245"/>
      <c r="C2730" s="253"/>
      <c r="D2730" s="245"/>
      <c r="E2730" s="38" t="s">
        <v>176</v>
      </c>
      <c r="F2730" s="37">
        <f>C2726*H2730</f>
        <v>25972.799999999999</v>
      </c>
      <c r="G2730" s="37">
        <f>F2730/C2726</f>
        <v>6</v>
      </c>
      <c r="H2730" s="37">
        <v>6</v>
      </c>
    </row>
    <row r="2731" spans="1:8" ht="15.75" customHeight="1" x14ac:dyDescent="0.25">
      <c r="A2731" s="245"/>
      <c r="B2731" s="245"/>
      <c r="C2731" s="253"/>
      <c r="D2731" s="245" t="s">
        <v>211</v>
      </c>
      <c r="E2731" s="38" t="s">
        <v>175</v>
      </c>
      <c r="F2731" s="37">
        <f>C2726*H2731</f>
        <v>56274.400000000001</v>
      </c>
      <c r="G2731" s="37">
        <f>F2731/C2726</f>
        <v>13</v>
      </c>
      <c r="H2731" s="37">
        <v>13</v>
      </c>
    </row>
    <row r="2732" spans="1:8" ht="31.5" customHeight="1" x14ac:dyDescent="0.25">
      <c r="A2732" s="245"/>
      <c r="B2732" s="245"/>
      <c r="C2732" s="253"/>
      <c r="D2732" s="245"/>
      <c r="E2732" s="38" t="s">
        <v>176</v>
      </c>
      <c r="F2732" s="37">
        <f>C2726*H2732</f>
        <v>17315.2</v>
      </c>
      <c r="G2732" s="37">
        <f>F2732/C2726</f>
        <v>4</v>
      </c>
      <c r="H2732" s="37">
        <v>4</v>
      </c>
    </row>
    <row r="2733" spans="1:8" ht="15.75" customHeight="1" x14ac:dyDescent="0.25">
      <c r="A2733" s="245">
        <v>886</v>
      </c>
      <c r="B2733" s="245"/>
      <c r="C2733" s="253"/>
      <c r="D2733" s="245" t="s">
        <v>213</v>
      </c>
      <c r="E2733" s="38" t="s">
        <v>175</v>
      </c>
      <c r="F2733" s="37">
        <f>C2726*H2733</f>
        <v>77918.399999999994</v>
      </c>
      <c r="G2733" s="37">
        <f>F2733/C2726</f>
        <v>18</v>
      </c>
      <c r="H2733" s="37">
        <v>18</v>
      </c>
    </row>
    <row r="2734" spans="1:8" ht="31.5" customHeight="1" x14ac:dyDescent="0.25">
      <c r="A2734" s="245">
        <v>887</v>
      </c>
      <c r="B2734" s="245"/>
      <c r="C2734" s="253"/>
      <c r="D2734" s="245"/>
      <c r="E2734" s="38" t="s">
        <v>176</v>
      </c>
      <c r="F2734" s="37">
        <f>C2726*H2734</f>
        <v>25972.799999999999</v>
      </c>
      <c r="G2734" s="37">
        <f>F2734/C2726</f>
        <v>6</v>
      </c>
      <c r="H2734" s="37">
        <v>6</v>
      </c>
    </row>
    <row r="2735" spans="1:8" ht="15.75" x14ac:dyDescent="0.25">
      <c r="A2735" s="245">
        <f>A2726+1</f>
        <v>65</v>
      </c>
      <c r="B2735" s="245" t="s">
        <v>803</v>
      </c>
      <c r="C2735" s="253">
        <v>4302</v>
      </c>
      <c r="D2735" s="186"/>
      <c r="E2735" s="38" t="s">
        <v>216</v>
      </c>
      <c r="F2735" s="37">
        <f>SUM(F2736:F2743)</f>
        <v>602280</v>
      </c>
      <c r="G2735" s="37">
        <f>SUM(G2736:G2743)</f>
        <v>140</v>
      </c>
      <c r="H2735" s="37">
        <f>SUM(H2736:H2743)</f>
        <v>140</v>
      </c>
    </row>
    <row r="2736" spans="1:8" ht="15.75" customHeight="1" x14ac:dyDescent="0.25">
      <c r="A2736" s="245">
        <v>882</v>
      </c>
      <c r="B2736" s="245"/>
      <c r="C2736" s="253"/>
      <c r="D2736" s="245" t="s">
        <v>212</v>
      </c>
      <c r="E2736" s="38" t="s">
        <v>175</v>
      </c>
      <c r="F2736" s="37">
        <f>C2735*H2736</f>
        <v>240912</v>
      </c>
      <c r="G2736" s="37">
        <f>F2736/C2735</f>
        <v>56</v>
      </c>
      <c r="H2736" s="37">
        <v>56</v>
      </c>
    </row>
    <row r="2737" spans="1:8" ht="31.5" customHeight="1" x14ac:dyDescent="0.25">
      <c r="A2737" s="245">
        <v>883</v>
      </c>
      <c r="B2737" s="245"/>
      <c r="C2737" s="253"/>
      <c r="D2737" s="245"/>
      <c r="E2737" s="38" t="s">
        <v>176</v>
      </c>
      <c r="F2737" s="37">
        <f>C2735*H2737</f>
        <v>77436</v>
      </c>
      <c r="G2737" s="37">
        <f>F2737/C2735</f>
        <v>18</v>
      </c>
      <c r="H2737" s="37">
        <v>18</v>
      </c>
    </row>
    <row r="2738" spans="1:8" ht="15.75" customHeight="1" x14ac:dyDescent="0.25">
      <c r="A2738" s="245">
        <v>884</v>
      </c>
      <c r="B2738" s="245"/>
      <c r="C2738" s="253"/>
      <c r="D2738" s="245" t="s">
        <v>210</v>
      </c>
      <c r="E2738" s="38" t="s">
        <v>175</v>
      </c>
      <c r="F2738" s="37">
        <f>C2735*H2738</f>
        <v>81738</v>
      </c>
      <c r="G2738" s="37">
        <f>F2738/C2735</f>
        <v>19</v>
      </c>
      <c r="H2738" s="37">
        <v>19</v>
      </c>
    </row>
    <row r="2739" spans="1:8" ht="31.5" customHeight="1" x14ac:dyDescent="0.25">
      <c r="A2739" s="245">
        <v>885</v>
      </c>
      <c r="B2739" s="245"/>
      <c r="C2739" s="253"/>
      <c r="D2739" s="245"/>
      <c r="E2739" s="38" t="s">
        <v>176</v>
      </c>
      <c r="F2739" s="37">
        <f>C2735*H2739</f>
        <v>25812</v>
      </c>
      <c r="G2739" s="37">
        <f>F2739/C2735</f>
        <v>6</v>
      </c>
      <c r="H2739" s="37">
        <v>6</v>
      </c>
    </row>
    <row r="2740" spans="1:8" ht="15.75" customHeight="1" x14ac:dyDescent="0.25">
      <c r="A2740" s="245"/>
      <c r="B2740" s="245"/>
      <c r="C2740" s="253"/>
      <c r="D2740" s="245" t="s">
        <v>211</v>
      </c>
      <c r="E2740" s="38" t="s">
        <v>175</v>
      </c>
      <c r="F2740" s="37">
        <f>C2735*H2740</f>
        <v>55926</v>
      </c>
      <c r="G2740" s="37">
        <f>F2740/C2735</f>
        <v>13</v>
      </c>
      <c r="H2740" s="37">
        <v>13</v>
      </c>
    </row>
    <row r="2741" spans="1:8" ht="31.5" customHeight="1" x14ac:dyDescent="0.25">
      <c r="A2741" s="245"/>
      <c r="B2741" s="245"/>
      <c r="C2741" s="253"/>
      <c r="D2741" s="245"/>
      <c r="E2741" s="38" t="s">
        <v>176</v>
      </c>
      <c r="F2741" s="37">
        <f>C2735*H2741</f>
        <v>17208</v>
      </c>
      <c r="G2741" s="37">
        <f>F2741/C2735</f>
        <v>4</v>
      </c>
      <c r="H2741" s="37">
        <v>4</v>
      </c>
    </row>
    <row r="2742" spans="1:8" ht="15.75" customHeight="1" x14ac:dyDescent="0.25">
      <c r="A2742" s="245">
        <v>886</v>
      </c>
      <c r="B2742" s="245"/>
      <c r="C2742" s="253"/>
      <c r="D2742" s="245" t="s">
        <v>213</v>
      </c>
      <c r="E2742" s="38" t="s">
        <v>175</v>
      </c>
      <c r="F2742" s="37">
        <f>C2735*H2742</f>
        <v>77436</v>
      </c>
      <c r="G2742" s="37">
        <f>F2742/C2735</f>
        <v>18</v>
      </c>
      <c r="H2742" s="37">
        <v>18</v>
      </c>
    </row>
    <row r="2743" spans="1:8" ht="31.5" customHeight="1" x14ac:dyDescent="0.25">
      <c r="A2743" s="245">
        <v>887</v>
      </c>
      <c r="B2743" s="245"/>
      <c r="C2743" s="253"/>
      <c r="D2743" s="245"/>
      <c r="E2743" s="38" t="s">
        <v>176</v>
      </c>
      <c r="F2743" s="37">
        <f>C2735*H2743</f>
        <v>25812</v>
      </c>
      <c r="G2743" s="37">
        <f>F2743/C2735</f>
        <v>6</v>
      </c>
      <c r="H2743" s="37">
        <v>6</v>
      </c>
    </row>
    <row r="2744" spans="1:8" ht="15.75" x14ac:dyDescent="0.25">
      <c r="A2744" s="245">
        <f>A2735+1</f>
        <v>66</v>
      </c>
      <c r="B2744" s="245" t="s">
        <v>829</v>
      </c>
      <c r="C2744" s="253">
        <v>2642</v>
      </c>
      <c r="D2744" s="245" t="s">
        <v>206</v>
      </c>
      <c r="E2744" s="38" t="s">
        <v>216</v>
      </c>
      <c r="F2744" s="37">
        <f>F2745+F2746+F2747+F2748</f>
        <v>9585176</v>
      </c>
      <c r="G2744" s="37">
        <f>G2745+G2746+G2747+G2748</f>
        <v>3628</v>
      </c>
      <c r="H2744" s="37">
        <f>H2745+H2746+H2747+H2748</f>
        <v>3628</v>
      </c>
    </row>
    <row r="2745" spans="1:8" ht="15.75" customHeight="1" x14ac:dyDescent="0.25">
      <c r="A2745" s="245">
        <v>75</v>
      </c>
      <c r="B2745" s="245"/>
      <c r="C2745" s="253"/>
      <c r="D2745" s="245"/>
      <c r="E2745" s="38" t="s">
        <v>175</v>
      </c>
      <c r="F2745" s="37">
        <f>C2744*H2745</f>
        <v>356670</v>
      </c>
      <c r="G2745" s="37">
        <f>F2745/C2744</f>
        <v>135</v>
      </c>
      <c r="H2745" s="37">
        <v>135</v>
      </c>
    </row>
    <row r="2746" spans="1:8" ht="31.5" customHeight="1" x14ac:dyDescent="0.25">
      <c r="A2746" s="245">
        <v>76</v>
      </c>
      <c r="B2746" s="245"/>
      <c r="C2746" s="253"/>
      <c r="D2746" s="245"/>
      <c r="E2746" s="38" t="s">
        <v>176</v>
      </c>
      <c r="F2746" s="37">
        <f>C2744*H2746</f>
        <v>116248</v>
      </c>
      <c r="G2746" s="37">
        <f>F2746/C2744</f>
        <v>44</v>
      </c>
      <c r="H2746" s="37">
        <v>44</v>
      </c>
    </row>
    <row r="2747" spans="1:8" ht="32.25" customHeight="1" x14ac:dyDescent="0.25">
      <c r="A2747" s="245">
        <v>77</v>
      </c>
      <c r="B2747" s="245"/>
      <c r="C2747" s="253"/>
      <c r="D2747" s="245"/>
      <c r="E2747" s="38" t="s">
        <v>42</v>
      </c>
      <c r="F2747" s="37">
        <f>H2747*C2744</f>
        <v>8922034</v>
      </c>
      <c r="G2747" s="37">
        <f>F2747/C2744</f>
        <v>3377</v>
      </c>
      <c r="H2747" s="37">
        <v>3377</v>
      </c>
    </row>
    <row r="2748" spans="1:8" ht="15.75" customHeight="1" x14ac:dyDescent="0.25">
      <c r="A2748" s="245">
        <v>78</v>
      </c>
      <c r="B2748" s="245"/>
      <c r="C2748" s="253"/>
      <c r="D2748" s="245"/>
      <c r="E2748" s="38" t="s">
        <v>207</v>
      </c>
      <c r="F2748" s="37">
        <f>H2748*C2744</f>
        <v>190224</v>
      </c>
      <c r="G2748" s="37">
        <f>F2748/C2744</f>
        <v>72</v>
      </c>
      <c r="H2748" s="37">
        <v>72</v>
      </c>
    </row>
    <row r="2749" spans="1:8" ht="15.75" x14ac:dyDescent="0.25">
      <c r="A2749" s="245">
        <f>A2744+1</f>
        <v>67</v>
      </c>
      <c r="B2749" s="245" t="s">
        <v>804</v>
      </c>
      <c r="C2749" s="249">
        <v>8954.2000000000007</v>
      </c>
      <c r="D2749" s="186"/>
      <c r="E2749" s="38" t="s">
        <v>216</v>
      </c>
      <c r="F2749" s="37">
        <f>SUM(F2750:F2761)</f>
        <v>6991568</v>
      </c>
      <c r="G2749" s="37">
        <f>SUM(G2750:G2761)</f>
        <v>780.81</v>
      </c>
      <c r="H2749" s="37">
        <f>SUM(H2750:H2761)</f>
        <v>780.81</v>
      </c>
    </row>
    <row r="2750" spans="1:8" ht="31.5" customHeight="1" x14ac:dyDescent="0.25">
      <c r="A2750" s="245"/>
      <c r="B2750" s="245"/>
      <c r="C2750" s="249"/>
      <c r="D2750" s="245" t="s">
        <v>316</v>
      </c>
      <c r="E2750" s="38" t="s">
        <v>176</v>
      </c>
      <c r="F2750" s="37">
        <v>2500</v>
      </c>
      <c r="G2750" s="37">
        <f>F2750/C2749</f>
        <v>0.28000000000000003</v>
      </c>
      <c r="H2750" s="37">
        <f>2500/C2749</f>
        <v>0.28000000000000003</v>
      </c>
    </row>
    <row r="2751" spans="1:8" ht="15.75" customHeight="1" x14ac:dyDescent="0.25">
      <c r="A2751" s="245">
        <v>756</v>
      </c>
      <c r="B2751" s="245"/>
      <c r="C2751" s="249"/>
      <c r="D2751" s="245"/>
      <c r="E2751" s="38" t="s">
        <v>178</v>
      </c>
      <c r="F2751" s="37">
        <v>1708823</v>
      </c>
      <c r="G2751" s="37">
        <f>F2751/C2749+0.01</f>
        <v>190.85</v>
      </c>
      <c r="H2751" s="37">
        <f>1708823/C2749+0.01</f>
        <v>190.85</v>
      </c>
    </row>
    <row r="2752" spans="1:8" ht="15.75" customHeight="1" x14ac:dyDescent="0.25">
      <c r="A2752" s="245">
        <v>757</v>
      </c>
      <c r="B2752" s="245"/>
      <c r="C2752" s="249"/>
      <c r="D2752" s="245"/>
      <c r="E2752" s="38" t="s">
        <v>207</v>
      </c>
      <c r="F2752" s="37">
        <v>36569</v>
      </c>
      <c r="G2752" s="37">
        <f>F2752/C2749</f>
        <v>4.08</v>
      </c>
      <c r="H2752" s="37">
        <f>36569/C2749</f>
        <v>4.08</v>
      </c>
    </row>
    <row r="2753" spans="1:8" ht="31.5" customHeight="1" x14ac:dyDescent="0.25">
      <c r="A2753" s="245"/>
      <c r="B2753" s="245"/>
      <c r="C2753" s="249"/>
      <c r="D2753" s="245" t="s">
        <v>319</v>
      </c>
      <c r="E2753" s="38" t="s">
        <v>176</v>
      </c>
      <c r="F2753" s="37">
        <v>2500</v>
      </c>
      <c r="G2753" s="37">
        <f>F2753/C2749</f>
        <v>0.28000000000000003</v>
      </c>
      <c r="H2753" s="37">
        <f>2500/C2749</f>
        <v>0.28000000000000003</v>
      </c>
    </row>
    <row r="2754" spans="1:8" ht="15.75" customHeight="1" x14ac:dyDescent="0.25">
      <c r="A2754" s="245"/>
      <c r="B2754" s="245"/>
      <c r="C2754" s="249"/>
      <c r="D2754" s="245"/>
      <c r="E2754" s="38" t="s">
        <v>178</v>
      </c>
      <c r="F2754" s="37">
        <v>1708823</v>
      </c>
      <c r="G2754" s="37">
        <f>F2754/C2749</f>
        <v>190.84</v>
      </c>
      <c r="H2754" s="37">
        <f>1708823/C2749</f>
        <v>190.84</v>
      </c>
    </row>
    <row r="2755" spans="1:8" ht="15.75" customHeight="1" x14ac:dyDescent="0.25">
      <c r="A2755" s="245"/>
      <c r="B2755" s="245"/>
      <c r="C2755" s="249"/>
      <c r="D2755" s="245"/>
      <c r="E2755" s="38" t="s">
        <v>207</v>
      </c>
      <c r="F2755" s="37">
        <v>36569</v>
      </c>
      <c r="G2755" s="37">
        <f>F2755/C2749</f>
        <v>4.08</v>
      </c>
      <c r="H2755" s="37">
        <f>36569/C2749</f>
        <v>4.08</v>
      </c>
    </row>
    <row r="2756" spans="1:8" ht="31.5" customHeight="1" x14ac:dyDescent="0.25">
      <c r="A2756" s="245"/>
      <c r="B2756" s="245"/>
      <c r="C2756" s="249"/>
      <c r="D2756" s="245" t="s">
        <v>320</v>
      </c>
      <c r="E2756" s="38" t="s">
        <v>176</v>
      </c>
      <c r="F2756" s="37">
        <v>2500</v>
      </c>
      <c r="G2756" s="37">
        <f>F2756/C2749</f>
        <v>0.28000000000000003</v>
      </c>
      <c r="H2756" s="37">
        <f>2500/C2749</f>
        <v>0.28000000000000003</v>
      </c>
    </row>
    <row r="2757" spans="1:8" ht="15.75" customHeight="1" x14ac:dyDescent="0.25">
      <c r="A2757" s="245"/>
      <c r="B2757" s="245"/>
      <c r="C2757" s="249"/>
      <c r="D2757" s="245"/>
      <c r="E2757" s="38" t="s">
        <v>178</v>
      </c>
      <c r="F2757" s="37">
        <v>1708823</v>
      </c>
      <c r="G2757" s="37">
        <f>F2757/C2749</f>
        <v>190.84</v>
      </c>
      <c r="H2757" s="37">
        <f>1708823/C2749</f>
        <v>190.84</v>
      </c>
    </row>
    <row r="2758" spans="1:8" ht="15.75" customHeight="1" x14ac:dyDescent="0.25">
      <c r="A2758" s="245"/>
      <c r="B2758" s="245"/>
      <c r="C2758" s="249"/>
      <c r="D2758" s="245"/>
      <c r="E2758" s="38" t="s">
        <v>207</v>
      </c>
      <c r="F2758" s="37">
        <v>36569</v>
      </c>
      <c r="G2758" s="37">
        <f>F2758/C2749</f>
        <v>4.08</v>
      </c>
      <c r="H2758" s="37">
        <f>36569/C2749</f>
        <v>4.08</v>
      </c>
    </row>
    <row r="2759" spans="1:8" ht="31.5" customHeight="1" x14ac:dyDescent="0.25">
      <c r="A2759" s="245"/>
      <c r="B2759" s="245"/>
      <c r="C2759" s="249"/>
      <c r="D2759" s="245" t="s">
        <v>321</v>
      </c>
      <c r="E2759" s="38" t="s">
        <v>176</v>
      </c>
      <c r="F2759" s="37">
        <v>2500</v>
      </c>
      <c r="G2759" s="37">
        <f>F2759/C2749</f>
        <v>0.28000000000000003</v>
      </c>
      <c r="H2759" s="37">
        <f>2500/C2749</f>
        <v>0.28000000000000003</v>
      </c>
    </row>
    <row r="2760" spans="1:8" ht="15.75" customHeight="1" x14ac:dyDescent="0.25">
      <c r="A2760" s="245"/>
      <c r="B2760" s="245"/>
      <c r="C2760" s="249"/>
      <c r="D2760" s="245"/>
      <c r="E2760" s="38" t="s">
        <v>178</v>
      </c>
      <c r="F2760" s="37">
        <v>1708823</v>
      </c>
      <c r="G2760" s="37">
        <f>F2760/C2749</f>
        <v>190.84</v>
      </c>
      <c r="H2760" s="37">
        <f>1708823/C2749</f>
        <v>190.84</v>
      </c>
    </row>
    <row r="2761" spans="1:8" ht="15.75" customHeight="1" x14ac:dyDescent="0.25">
      <c r="A2761" s="245"/>
      <c r="B2761" s="245"/>
      <c r="C2761" s="249"/>
      <c r="D2761" s="245"/>
      <c r="E2761" s="38" t="s">
        <v>207</v>
      </c>
      <c r="F2761" s="37">
        <v>36569</v>
      </c>
      <c r="G2761" s="37">
        <f>F2761/C2749</f>
        <v>4.08</v>
      </c>
      <c r="H2761" s="37">
        <f>36569/C2749</f>
        <v>4.08</v>
      </c>
    </row>
    <row r="2762" spans="1:8" ht="15.75" x14ac:dyDescent="0.25">
      <c r="A2762" s="245">
        <f>A2749+1</f>
        <v>68</v>
      </c>
      <c r="B2762" s="245" t="s">
        <v>805</v>
      </c>
      <c r="C2762" s="249">
        <v>9586.5</v>
      </c>
      <c r="D2762" s="186"/>
      <c r="E2762" s="38" t="s">
        <v>216</v>
      </c>
      <c r="F2762" s="37">
        <f>SUM(F2763:F2777)</f>
        <v>8739460</v>
      </c>
      <c r="G2762" s="37">
        <f>SUM(G2763:G2777)</f>
        <v>911.64</v>
      </c>
      <c r="H2762" s="37">
        <f>SUM(H2763:H2777)</f>
        <v>911.64</v>
      </c>
    </row>
    <row r="2763" spans="1:8" ht="31.5" customHeight="1" x14ac:dyDescent="0.25">
      <c r="A2763" s="245"/>
      <c r="B2763" s="245"/>
      <c r="C2763" s="249"/>
      <c r="D2763" s="245" t="s">
        <v>316</v>
      </c>
      <c r="E2763" s="38" t="s">
        <v>176</v>
      </c>
      <c r="F2763" s="37">
        <v>2500</v>
      </c>
      <c r="G2763" s="37">
        <f>F2763/C2762</f>
        <v>0.26</v>
      </c>
      <c r="H2763" s="37">
        <f>2500/C2762</f>
        <v>0.26</v>
      </c>
    </row>
    <row r="2764" spans="1:8" ht="15.75" customHeight="1" x14ac:dyDescent="0.25">
      <c r="A2764" s="245">
        <v>756</v>
      </c>
      <c r="B2764" s="245"/>
      <c r="C2764" s="249"/>
      <c r="D2764" s="245"/>
      <c r="E2764" s="38" t="s">
        <v>178</v>
      </c>
      <c r="F2764" s="37">
        <v>1708823</v>
      </c>
      <c r="G2764" s="37">
        <f>F2764/C2762+0.01</f>
        <v>178.26</v>
      </c>
      <c r="H2764" s="37">
        <f>1708823/C2762+0.01</f>
        <v>178.26</v>
      </c>
    </row>
    <row r="2765" spans="1:8" ht="15.75" customHeight="1" x14ac:dyDescent="0.25">
      <c r="A2765" s="245">
        <v>757</v>
      </c>
      <c r="B2765" s="245"/>
      <c r="C2765" s="249"/>
      <c r="D2765" s="245"/>
      <c r="E2765" s="38" t="s">
        <v>207</v>
      </c>
      <c r="F2765" s="37">
        <v>36569</v>
      </c>
      <c r="G2765" s="37">
        <f>F2765/C2762</f>
        <v>3.81</v>
      </c>
      <c r="H2765" s="37">
        <f>36569/C2762</f>
        <v>3.81</v>
      </c>
    </row>
    <row r="2766" spans="1:8" ht="31.5" customHeight="1" x14ac:dyDescent="0.25">
      <c r="A2766" s="245"/>
      <c r="B2766" s="245"/>
      <c r="C2766" s="249"/>
      <c r="D2766" s="245" t="s">
        <v>319</v>
      </c>
      <c r="E2766" s="38" t="s">
        <v>176</v>
      </c>
      <c r="F2766" s="37">
        <v>2500</v>
      </c>
      <c r="G2766" s="37">
        <f>F2766/C2762</f>
        <v>0.26</v>
      </c>
      <c r="H2766" s="37">
        <f>2500/C2762</f>
        <v>0.26</v>
      </c>
    </row>
    <row r="2767" spans="1:8" ht="15.75" customHeight="1" x14ac:dyDescent="0.25">
      <c r="A2767" s="245"/>
      <c r="B2767" s="245"/>
      <c r="C2767" s="249"/>
      <c r="D2767" s="245"/>
      <c r="E2767" s="38" t="s">
        <v>178</v>
      </c>
      <c r="F2767" s="37">
        <v>1708823</v>
      </c>
      <c r="G2767" s="37">
        <f>F2767/C2762+0.01</f>
        <v>178.26</v>
      </c>
      <c r="H2767" s="37">
        <f>1708823/C2762+0.01</f>
        <v>178.26</v>
      </c>
    </row>
    <row r="2768" spans="1:8" ht="15.75" customHeight="1" x14ac:dyDescent="0.25">
      <c r="A2768" s="245"/>
      <c r="B2768" s="245"/>
      <c r="C2768" s="249"/>
      <c r="D2768" s="245"/>
      <c r="E2768" s="38" t="s">
        <v>207</v>
      </c>
      <c r="F2768" s="37">
        <v>36569</v>
      </c>
      <c r="G2768" s="37">
        <f>F2768/C2762</f>
        <v>3.81</v>
      </c>
      <c r="H2768" s="37">
        <f>36569/C2762</f>
        <v>3.81</v>
      </c>
    </row>
    <row r="2769" spans="1:8" ht="31.5" customHeight="1" x14ac:dyDescent="0.25">
      <c r="A2769" s="245"/>
      <c r="B2769" s="245"/>
      <c r="C2769" s="249"/>
      <c r="D2769" s="245" t="s">
        <v>320</v>
      </c>
      <c r="E2769" s="38" t="s">
        <v>176</v>
      </c>
      <c r="F2769" s="37">
        <v>2500</v>
      </c>
      <c r="G2769" s="37">
        <f>F2769/C2762</f>
        <v>0.26</v>
      </c>
      <c r="H2769" s="37">
        <f>2500/C2762</f>
        <v>0.26</v>
      </c>
    </row>
    <row r="2770" spans="1:8" ht="15.75" customHeight="1" x14ac:dyDescent="0.25">
      <c r="A2770" s="245"/>
      <c r="B2770" s="245"/>
      <c r="C2770" s="249"/>
      <c r="D2770" s="245"/>
      <c r="E2770" s="38" t="s">
        <v>178</v>
      </c>
      <c r="F2770" s="37">
        <v>1708823</v>
      </c>
      <c r="G2770" s="37">
        <f>F2770/C2762+0.01</f>
        <v>178.26</v>
      </c>
      <c r="H2770" s="37">
        <f>1708823/C2762+0.01</f>
        <v>178.26</v>
      </c>
    </row>
    <row r="2771" spans="1:8" ht="15.75" customHeight="1" x14ac:dyDescent="0.25">
      <c r="A2771" s="245"/>
      <c r="B2771" s="245"/>
      <c r="C2771" s="249"/>
      <c r="D2771" s="245"/>
      <c r="E2771" s="38" t="s">
        <v>207</v>
      </c>
      <c r="F2771" s="37">
        <v>36569</v>
      </c>
      <c r="G2771" s="37">
        <f>F2771/C2762</f>
        <v>3.81</v>
      </c>
      <c r="H2771" s="37">
        <f>36569/C2762</f>
        <v>3.81</v>
      </c>
    </row>
    <row r="2772" spans="1:8" ht="31.5" customHeight="1" x14ac:dyDescent="0.25">
      <c r="A2772" s="245"/>
      <c r="B2772" s="245"/>
      <c r="C2772" s="249"/>
      <c r="D2772" s="245" t="s">
        <v>321</v>
      </c>
      <c r="E2772" s="38" t="s">
        <v>176</v>
      </c>
      <c r="F2772" s="37">
        <v>2500</v>
      </c>
      <c r="G2772" s="37">
        <f>F2772/C2762</f>
        <v>0.26</v>
      </c>
      <c r="H2772" s="37">
        <f>2500/C2762</f>
        <v>0.26</v>
      </c>
    </row>
    <row r="2773" spans="1:8" ht="15.75" customHeight="1" x14ac:dyDescent="0.25">
      <c r="A2773" s="245"/>
      <c r="B2773" s="245"/>
      <c r="C2773" s="249"/>
      <c r="D2773" s="245"/>
      <c r="E2773" s="38" t="s">
        <v>178</v>
      </c>
      <c r="F2773" s="37">
        <v>1708823</v>
      </c>
      <c r="G2773" s="37">
        <f>F2773/C2762+0.01</f>
        <v>178.26</v>
      </c>
      <c r="H2773" s="37">
        <f>1708823/C2762+0.01</f>
        <v>178.26</v>
      </c>
    </row>
    <row r="2774" spans="1:8" ht="15.75" customHeight="1" x14ac:dyDescent="0.25">
      <c r="A2774" s="245"/>
      <c r="B2774" s="245"/>
      <c r="C2774" s="249"/>
      <c r="D2774" s="245"/>
      <c r="E2774" s="38" t="s">
        <v>207</v>
      </c>
      <c r="F2774" s="37">
        <v>36569</v>
      </c>
      <c r="G2774" s="37">
        <f>F2774/C2762</f>
        <v>3.81</v>
      </c>
      <c r="H2774" s="37">
        <f>36569/C2762</f>
        <v>3.81</v>
      </c>
    </row>
    <row r="2775" spans="1:8" ht="31.5" customHeight="1" x14ac:dyDescent="0.25">
      <c r="A2775" s="245"/>
      <c r="B2775" s="245"/>
      <c r="C2775" s="249"/>
      <c r="D2775" s="245" t="s">
        <v>317</v>
      </c>
      <c r="E2775" s="38" t="s">
        <v>176</v>
      </c>
      <c r="F2775" s="37">
        <v>2500</v>
      </c>
      <c r="G2775" s="37">
        <f>F2775/C2762</f>
        <v>0.26</v>
      </c>
      <c r="H2775" s="37">
        <f>2500/C2762</f>
        <v>0.26</v>
      </c>
    </row>
    <row r="2776" spans="1:8" ht="15.75" customHeight="1" x14ac:dyDescent="0.25">
      <c r="A2776" s="245"/>
      <c r="B2776" s="245"/>
      <c r="C2776" s="249"/>
      <c r="D2776" s="245"/>
      <c r="E2776" s="38" t="s">
        <v>178</v>
      </c>
      <c r="F2776" s="37">
        <v>1708823</v>
      </c>
      <c r="G2776" s="37">
        <f>F2776/C2762</f>
        <v>178.25</v>
      </c>
      <c r="H2776" s="37">
        <f>1708823/C2762</f>
        <v>178.25</v>
      </c>
    </row>
    <row r="2777" spans="1:8" ht="15.75" customHeight="1" x14ac:dyDescent="0.25">
      <c r="A2777" s="245"/>
      <c r="B2777" s="245"/>
      <c r="C2777" s="249"/>
      <c r="D2777" s="245"/>
      <c r="E2777" s="38" t="s">
        <v>207</v>
      </c>
      <c r="F2777" s="37">
        <v>36569</v>
      </c>
      <c r="G2777" s="37">
        <f>F2777/C2762</f>
        <v>3.81</v>
      </c>
      <c r="H2777" s="37">
        <f>36569/C2762</f>
        <v>3.81</v>
      </c>
    </row>
    <row r="2778" spans="1:8" ht="15.75" x14ac:dyDescent="0.25">
      <c r="A2778" s="245">
        <f>A2762+1</f>
        <v>69</v>
      </c>
      <c r="B2778" s="245" t="s">
        <v>806</v>
      </c>
      <c r="C2778" s="249">
        <v>3244</v>
      </c>
      <c r="D2778" s="245" t="s">
        <v>206</v>
      </c>
      <c r="E2778" s="38" t="s">
        <v>216</v>
      </c>
      <c r="F2778" s="37">
        <f>F2779+F2780+F2781+F2782</f>
        <v>9790392</v>
      </c>
      <c r="G2778" s="37">
        <f>G2779+G2780+G2781+G2782</f>
        <v>3018</v>
      </c>
      <c r="H2778" s="37">
        <f>H2779+H2780+H2781+H2782</f>
        <v>3018</v>
      </c>
    </row>
    <row r="2779" spans="1:8" ht="15.75" customHeight="1" x14ac:dyDescent="0.25">
      <c r="A2779" s="245">
        <v>75</v>
      </c>
      <c r="B2779" s="245"/>
      <c r="C2779" s="249"/>
      <c r="D2779" s="245"/>
      <c r="E2779" s="38" t="s">
        <v>175</v>
      </c>
      <c r="F2779" s="37">
        <f>C2778*H2779</f>
        <v>489844</v>
      </c>
      <c r="G2779" s="37">
        <f>F2779/C2778</f>
        <v>151</v>
      </c>
      <c r="H2779" s="37">
        <v>151</v>
      </c>
    </row>
    <row r="2780" spans="1:8" ht="31.5" customHeight="1" x14ac:dyDescent="0.25">
      <c r="A2780" s="245">
        <v>76</v>
      </c>
      <c r="B2780" s="245"/>
      <c r="C2780" s="249"/>
      <c r="D2780" s="245"/>
      <c r="E2780" s="38" t="s">
        <v>176</v>
      </c>
      <c r="F2780" s="37">
        <f>C2778*H2780</f>
        <v>116784</v>
      </c>
      <c r="G2780" s="37">
        <f>F2780/C2778</f>
        <v>36</v>
      </c>
      <c r="H2780" s="37">
        <v>36</v>
      </c>
    </row>
    <row r="2781" spans="1:8" ht="15.75" customHeight="1" x14ac:dyDescent="0.25">
      <c r="A2781" s="245">
        <v>77</v>
      </c>
      <c r="B2781" s="245"/>
      <c r="C2781" s="249"/>
      <c r="D2781" s="245"/>
      <c r="E2781" s="38" t="s">
        <v>177</v>
      </c>
      <c r="F2781" s="37">
        <f>H2781*C2778</f>
        <v>8992368</v>
      </c>
      <c r="G2781" s="37">
        <f>F2781/C2778</f>
        <v>2772</v>
      </c>
      <c r="H2781" s="37">
        <v>2772</v>
      </c>
    </row>
    <row r="2782" spans="1:8" ht="15.75" customHeight="1" x14ac:dyDescent="0.25">
      <c r="A2782" s="245">
        <v>78</v>
      </c>
      <c r="B2782" s="245"/>
      <c r="C2782" s="249"/>
      <c r="D2782" s="245"/>
      <c r="E2782" s="38" t="s">
        <v>207</v>
      </c>
      <c r="F2782" s="37">
        <f>H2782*C2778</f>
        <v>191396</v>
      </c>
      <c r="G2782" s="37">
        <f>F2782/C2778</f>
        <v>59</v>
      </c>
      <c r="H2782" s="37">
        <v>59</v>
      </c>
    </row>
    <row r="2783" spans="1:8" ht="15.75" x14ac:dyDescent="0.25">
      <c r="A2783" s="245">
        <f>A2778+1</f>
        <v>70</v>
      </c>
      <c r="B2783" s="245" t="s">
        <v>807</v>
      </c>
      <c r="C2783" s="249">
        <v>3270</v>
      </c>
      <c r="D2783" s="245" t="s">
        <v>206</v>
      </c>
      <c r="E2783" s="38" t="s">
        <v>216</v>
      </c>
      <c r="F2783" s="37">
        <f>F2784+F2785</f>
        <v>611490</v>
      </c>
      <c r="G2783" s="37">
        <f>G2784+G2785</f>
        <v>187</v>
      </c>
      <c r="H2783" s="37">
        <f>H2784+H2785</f>
        <v>187</v>
      </c>
    </row>
    <row r="2784" spans="1:8" ht="15.75" customHeight="1" x14ac:dyDescent="0.25">
      <c r="A2784" s="245">
        <v>75</v>
      </c>
      <c r="B2784" s="245"/>
      <c r="C2784" s="249"/>
      <c r="D2784" s="245"/>
      <c r="E2784" s="38" t="s">
        <v>175</v>
      </c>
      <c r="F2784" s="37">
        <f>C2783*H2784</f>
        <v>493770</v>
      </c>
      <c r="G2784" s="37">
        <f>F2784/C2783</f>
        <v>151</v>
      </c>
      <c r="H2784" s="37">
        <v>151</v>
      </c>
    </row>
    <row r="2785" spans="1:8" ht="31.5" customHeight="1" x14ac:dyDescent="0.25">
      <c r="A2785" s="245">
        <v>76</v>
      </c>
      <c r="B2785" s="245"/>
      <c r="C2785" s="249"/>
      <c r="D2785" s="245"/>
      <c r="E2785" s="38" t="s">
        <v>176</v>
      </c>
      <c r="F2785" s="37">
        <f>C2783*H2785</f>
        <v>117720</v>
      </c>
      <c r="G2785" s="37">
        <f>F2785/C2783</f>
        <v>36</v>
      </c>
      <c r="H2785" s="37">
        <v>36</v>
      </c>
    </row>
    <row r="2786" spans="1:8" ht="15.75" x14ac:dyDescent="0.25">
      <c r="A2786" s="245">
        <f>A2783+1</f>
        <v>71</v>
      </c>
      <c r="B2786" s="245" t="s">
        <v>808</v>
      </c>
      <c r="C2786" s="249">
        <v>3278</v>
      </c>
      <c r="D2786" s="245" t="s">
        <v>206</v>
      </c>
      <c r="E2786" s="38" t="s">
        <v>216</v>
      </c>
      <c r="F2786" s="37">
        <f>F2787+F2788</f>
        <v>612986</v>
      </c>
      <c r="G2786" s="37">
        <f>G2787+G2788</f>
        <v>187</v>
      </c>
      <c r="H2786" s="37">
        <f>H2787+H2788</f>
        <v>187</v>
      </c>
    </row>
    <row r="2787" spans="1:8" ht="15.75" customHeight="1" x14ac:dyDescent="0.25">
      <c r="A2787" s="245">
        <v>75</v>
      </c>
      <c r="B2787" s="245"/>
      <c r="C2787" s="249"/>
      <c r="D2787" s="245"/>
      <c r="E2787" s="38" t="s">
        <v>175</v>
      </c>
      <c r="F2787" s="37">
        <f>C2786*H2787</f>
        <v>494978</v>
      </c>
      <c r="G2787" s="37">
        <f>F2787/C2786</f>
        <v>151</v>
      </c>
      <c r="H2787" s="37">
        <v>151</v>
      </c>
    </row>
    <row r="2788" spans="1:8" ht="31.5" customHeight="1" x14ac:dyDescent="0.25">
      <c r="A2788" s="245">
        <v>76</v>
      </c>
      <c r="B2788" s="245"/>
      <c r="C2788" s="249"/>
      <c r="D2788" s="245"/>
      <c r="E2788" s="38" t="s">
        <v>176</v>
      </c>
      <c r="F2788" s="37">
        <f>C2786*H2788</f>
        <v>118008</v>
      </c>
      <c r="G2788" s="37">
        <f>F2788/C2786</f>
        <v>36</v>
      </c>
      <c r="H2788" s="37">
        <v>36</v>
      </c>
    </row>
    <row r="2789" spans="1:8" ht="15.75" x14ac:dyDescent="0.25">
      <c r="A2789" s="245">
        <f>A2786+1</f>
        <v>72</v>
      </c>
      <c r="B2789" s="245" t="s">
        <v>809</v>
      </c>
      <c r="C2789" s="249">
        <v>5806.9</v>
      </c>
      <c r="D2789" s="245" t="s">
        <v>206</v>
      </c>
      <c r="E2789" s="38" t="s">
        <v>216</v>
      </c>
      <c r="F2789" s="37">
        <f>F2790+F2791+F2792+F2793</f>
        <v>17525224.199999999</v>
      </c>
      <c r="G2789" s="37">
        <f>G2790+G2791+G2792+G2793</f>
        <v>3018</v>
      </c>
      <c r="H2789" s="37">
        <f>H2790+H2791+H2792+H2793</f>
        <v>3018</v>
      </c>
    </row>
    <row r="2790" spans="1:8" ht="15.75" customHeight="1" x14ac:dyDescent="0.25">
      <c r="A2790" s="245">
        <v>75</v>
      </c>
      <c r="B2790" s="245"/>
      <c r="C2790" s="249"/>
      <c r="D2790" s="245"/>
      <c r="E2790" s="38" t="s">
        <v>175</v>
      </c>
      <c r="F2790" s="37">
        <f>C2789*H2790</f>
        <v>876841.9</v>
      </c>
      <c r="G2790" s="37">
        <f>F2790/C2789</f>
        <v>151</v>
      </c>
      <c r="H2790" s="37">
        <v>151</v>
      </c>
    </row>
    <row r="2791" spans="1:8" ht="31.5" customHeight="1" x14ac:dyDescent="0.25">
      <c r="A2791" s="245">
        <v>76</v>
      </c>
      <c r="B2791" s="245"/>
      <c r="C2791" s="249"/>
      <c r="D2791" s="245"/>
      <c r="E2791" s="38" t="s">
        <v>176</v>
      </c>
      <c r="F2791" s="37">
        <f>C2789*H2791</f>
        <v>209048.4</v>
      </c>
      <c r="G2791" s="37">
        <f>F2791/C2789</f>
        <v>36</v>
      </c>
      <c r="H2791" s="37">
        <v>36</v>
      </c>
    </row>
    <row r="2792" spans="1:8" ht="15.75" customHeight="1" x14ac:dyDescent="0.25">
      <c r="A2792" s="245">
        <v>77</v>
      </c>
      <c r="B2792" s="245"/>
      <c r="C2792" s="249"/>
      <c r="D2792" s="245"/>
      <c r="E2792" s="38" t="s">
        <v>177</v>
      </c>
      <c r="F2792" s="37">
        <f>H2792*C2789</f>
        <v>16096726.800000001</v>
      </c>
      <c r="G2792" s="37">
        <f>F2792/C2789</f>
        <v>2772</v>
      </c>
      <c r="H2792" s="37">
        <v>2772</v>
      </c>
    </row>
    <row r="2793" spans="1:8" ht="15.75" customHeight="1" x14ac:dyDescent="0.25">
      <c r="A2793" s="245">
        <v>78</v>
      </c>
      <c r="B2793" s="245"/>
      <c r="C2793" s="249"/>
      <c r="D2793" s="245"/>
      <c r="E2793" s="38" t="s">
        <v>207</v>
      </c>
      <c r="F2793" s="37">
        <f>H2793*C2789</f>
        <v>342607.1</v>
      </c>
      <c r="G2793" s="37">
        <f>F2793/C2789</f>
        <v>59</v>
      </c>
      <c r="H2793" s="37">
        <v>59</v>
      </c>
    </row>
    <row r="2794" spans="1:8" ht="15.75" x14ac:dyDescent="0.25">
      <c r="A2794" s="245">
        <f>A2789+1</f>
        <v>73</v>
      </c>
      <c r="B2794" s="245" t="s">
        <v>810</v>
      </c>
      <c r="C2794" s="249">
        <v>2459.3000000000002</v>
      </c>
      <c r="D2794" s="186"/>
      <c r="E2794" s="38" t="s">
        <v>216</v>
      </c>
      <c r="F2794" s="37">
        <f>SUM(F2795:F2797)</f>
        <v>1747892</v>
      </c>
      <c r="G2794" s="37">
        <f>SUM(G2795:G2797)</f>
        <v>710.73</v>
      </c>
      <c r="H2794" s="37">
        <f>SUM(H2795:H2797)</f>
        <v>710.73</v>
      </c>
    </row>
    <row r="2795" spans="1:8" ht="31.5" customHeight="1" x14ac:dyDescent="0.25">
      <c r="A2795" s="245"/>
      <c r="B2795" s="245"/>
      <c r="C2795" s="249"/>
      <c r="D2795" s="245" t="s">
        <v>316</v>
      </c>
      <c r="E2795" s="38" t="s">
        <v>176</v>
      </c>
      <c r="F2795" s="37">
        <v>2500</v>
      </c>
      <c r="G2795" s="37">
        <f>F2795/C2794</f>
        <v>1.02</v>
      </c>
      <c r="H2795" s="37">
        <f>2500/C2794</f>
        <v>1.02</v>
      </c>
    </row>
    <row r="2796" spans="1:8" ht="15.75" customHeight="1" x14ac:dyDescent="0.25">
      <c r="A2796" s="245">
        <v>756</v>
      </c>
      <c r="B2796" s="245"/>
      <c r="C2796" s="249"/>
      <c r="D2796" s="245"/>
      <c r="E2796" s="38" t="s">
        <v>178</v>
      </c>
      <c r="F2796" s="37">
        <v>1708823</v>
      </c>
      <c r="G2796" s="37">
        <f>F2796/C2794</f>
        <v>694.84</v>
      </c>
      <c r="H2796" s="37">
        <f>1708823/C2794</f>
        <v>694.84</v>
      </c>
    </row>
    <row r="2797" spans="1:8" ht="15.75" customHeight="1" x14ac:dyDescent="0.25">
      <c r="A2797" s="245">
        <v>757</v>
      </c>
      <c r="B2797" s="245"/>
      <c r="C2797" s="249"/>
      <c r="D2797" s="245"/>
      <c r="E2797" s="38" t="s">
        <v>207</v>
      </c>
      <c r="F2797" s="37">
        <v>36569</v>
      </c>
      <c r="G2797" s="37">
        <f>F2797/C2794</f>
        <v>14.87</v>
      </c>
      <c r="H2797" s="37">
        <f>36569/C2794</f>
        <v>14.87</v>
      </c>
    </row>
    <row r="2798" spans="1:8" ht="15.75" customHeight="1" x14ac:dyDescent="0.25">
      <c r="A2798" s="245">
        <f>A2794+1</f>
        <v>74</v>
      </c>
      <c r="B2798" s="245" t="s">
        <v>811</v>
      </c>
      <c r="C2798" s="249">
        <v>4579.3999999999996</v>
      </c>
      <c r="D2798" s="245" t="s">
        <v>206</v>
      </c>
      <c r="E2798" s="38" t="s">
        <v>216</v>
      </c>
      <c r="F2798" s="37">
        <f>F2799+F2800+F2801+F2802</f>
        <v>13820629.199999999</v>
      </c>
      <c r="G2798" s="37">
        <f>G2799+G2800+G2801+G2802</f>
        <v>3018</v>
      </c>
      <c r="H2798" s="37">
        <f>H2799+H2800+H2801+H2802</f>
        <v>3018</v>
      </c>
    </row>
    <row r="2799" spans="1:8" ht="15.75" customHeight="1" x14ac:dyDescent="0.25">
      <c r="A2799" s="245">
        <v>75</v>
      </c>
      <c r="B2799" s="245"/>
      <c r="C2799" s="249"/>
      <c r="D2799" s="245"/>
      <c r="E2799" s="38" t="s">
        <v>175</v>
      </c>
      <c r="F2799" s="37">
        <f>C2798*H2799</f>
        <v>691489.4</v>
      </c>
      <c r="G2799" s="37">
        <f>F2799/C2798</f>
        <v>151</v>
      </c>
      <c r="H2799" s="37">
        <v>151</v>
      </c>
    </row>
    <row r="2800" spans="1:8" ht="31.5" customHeight="1" x14ac:dyDescent="0.25">
      <c r="A2800" s="245">
        <v>76</v>
      </c>
      <c r="B2800" s="245"/>
      <c r="C2800" s="249"/>
      <c r="D2800" s="245"/>
      <c r="E2800" s="38" t="s">
        <v>176</v>
      </c>
      <c r="F2800" s="37">
        <f>C2798*H2800</f>
        <v>164858.4</v>
      </c>
      <c r="G2800" s="37">
        <f>F2800/C2798</f>
        <v>36</v>
      </c>
      <c r="H2800" s="37">
        <v>36</v>
      </c>
    </row>
    <row r="2801" spans="1:8" ht="15.75" customHeight="1" x14ac:dyDescent="0.25">
      <c r="A2801" s="245">
        <v>77</v>
      </c>
      <c r="B2801" s="245"/>
      <c r="C2801" s="249"/>
      <c r="D2801" s="245"/>
      <c r="E2801" s="38" t="s">
        <v>177</v>
      </c>
      <c r="F2801" s="37">
        <f>H2801*C2798</f>
        <v>12694096.800000001</v>
      </c>
      <c r="G2801" s="37">
        <f>F2801/C2798</f>
        <v>2772</v>
      </c>
      <c r="H2801" s="37">
        <v>2772</v>
      </c>
    </row>
    <row r="2802" spans="1:8" ht="15.75" customHeight="1" x14ac:dyDescent="0.25">
      <c r="A2802" s="245">
        <v>78</v>
      </c>
      <c r="B2802" s="245"/>
      <c r="C2802" s="249"/>
      <c r="D2802" s="245"/>
      <c r="E2802" s="38" t="s">
        <v>207</v>
      </c>
      <c r="F2802" s="37">
        <f>H2802*C2798</f>
        <v>270184.59999999998</v>
      </c>
      <c r="G2802" s="37">
        <f>F2802/C2798</f>
        <v>59</v>
      </c>
      <c r="H2802" s="37">
        <v>59</v>
      </c>
    </row>
    <row r="2803" spans="1:8" ht="15.75" x14ac:dyDescent="0.25">
      <c r="A2803" s="245">
        <f>A2798+1</f>
        <v>75</v>
      </c>
      <c r="B2803" s="245" t="s">
        <v>812</v>
      </c>
      <c r="C2803" s="249">
        <v>2866.7</v>
      </c>
      <c r="D2803" s="245" t="s">
        <v>206</v>
      </c>
      <c r="E2803" s="38" t="s">
        <v>216</v>
      </c>
      <c r="F2803" s="37">
        <f>F2804+F2805+F2806+F2807</f>
        <v>10400387.6</v>
      </c>
      <c r="G2803" s="37">
        <f>G2804+G2805+G2806+G2807</f>
        <v>3628</v>
      </c>
      <c r="H2803" s="37">
        <f>H2804+H2805+H2806+H2807</f>
        <v>3628</v>
      </c>
    </row>
    <row r="2804" spans="1:8" ht="15.75" customHeight="1" x14ac:dyDescent="0.25">
      <c r="A2804" s="245">
        <v>75</v>
      </c>
      <c r="B2804" s="245"/>
      <c r="C2804" s="249"/>
      <c r="D2804" s="245"/>
      <c r="E2804" s="38" t="s">
        <v>175</v>
      </c>
      <c r="F2804" s="37">
        <f>C2803*H2804</f>
        <v>387004.5</v>
      </c>
      <c r="G2804" s="37">
        <f>F2804/C2803</f>
        <v>135</v>
      </c>
      <c r="H2804" s="37">
        <v>135</v>
      </c>
    </row>
    <row r="2805" spans="1:8" ht="31.5" customHeight="1" x14ac:dyDescent="0.25">
      <c r="A2805" s="245">
        <v>76</v>
      </c>
      <c r="B2805" s="245"/>
      <c r="C2805" s="249"/>
      <c r="D2805" s="245"/>
      <c r="E2805" s="38" t="s">
        <v>176</v>
      </c>
      <c r="F2805" s="37">
        <f>C2803*H2805</f>
        <v>126134.8</v>
      </c>
      <c r="G2805" s="37">
        <f>F2805/C2803</f>
        <v>44</v>
      </c>
      <c r="H2805" s="37">
        <v>44</v>
      </c>
    </row>
    <row r="2806" spans="1:8" ht="31.5" customHeight="1" x14ac:dyDescent="0.25">
      <c r="A2806" s="245">
        <v>77</v>
      </c>
      <c r="B2806" s="245"/>
      <c r="C2806" s="249"/>
      <c r="D2806" s="245"/>
      <c r="E2806" s="38" t="s">
        <v>42</v>
      </c>
      <c r="F2806" s="37">
        <f>H2806*C2803</f>
        <v>9680845.9000000004</v>
      </c>
      <c r="G2806" s="37">
        <f>F2806/C2803</f>
        <v>3377</v>
      </c>
      <c r="H2806" s="37">
        <v>3377</v>
      </c>
    </row>
    <row r="2807" spans="1:8" ht="15.75" customHeight="1" x14ac:dyDescent="0.25">
      <c r="A2807" s="245">
        <v>78</v>
      </c>
      <c r="B2807" s="245"/>
      <c r="C2807" s="249"/>
      <c r="D2807" s="245"/>
      <c r="E2807" s="38" t="s">
        <v>207</v>
      </c>
      <c r="F2807" s="37">
        <f>H2807*C2803</f>
        <v>206402.4</v>
      </c>
      <c r="G2807" s="37">
        <f>F2807/C2803</f>
        <v>72</v>
      </c>
      <c r="H2807" s="37">
        <v>72</v>
      </c>
    </row>
    <row r="2808" spans="1:8" ht="15.75" x14ac:dyDescent="0.25">
      <c r="A2808" s="245">
        <f>A2803+1</f>
        <v>76</v>
      </c>
      <c r="B2808" s="245" t="s">
        <v>813</v>
      </c>
      <c r="C2808" s="249">
        <v>3314</v>
      </c>
      <c r="D2808" s="245" t="s">
        <v>206</v>
      </c>
      <c r="E2808" s="38" t="s">
        <v>216</v>
      </c>
      <c r="F2808" s="37">
        <f>F2809+F2810+F2811+F2812</f>
        <v>12023192</v>
      </c>
      <c r="G2808" s="37">
        <f>G2809+G2810+G2811+G2812</f>
        <v>3628</v>
      </c>
      <c r="H2808" s="37">
        <f>H2809+H2810+H2811+H2812</f>
        <v>3628</v>
      </c>
    </row>
    <row r="2809" spans="1:8" ht="15.75" customHeight="1" x14ac:dyDescent="0.25">
      <c r="A2809" s="245">
        <v>75</v>
      </c>
      <c r="B2809" s="245"/>
      <c r="C2809" s="249"/>
      <c r="D2809" s="245"/>
      <c r="E2809" s="38" t="s">
        <v>175</v>
      </c>
      <c r="F2809" s="37">
        <f>C2808*H2809</f>
        <v>447390</v>
      </c>
      <c r="G2809" s="37">
        <f>F2809/C2808</f>
        <v>135</v>
      </c>
      <c r="H2809" s="37">
        <v>135</v>
      </c>
    </row>
    <row r="2810" spans="1:8" ht="31.5" customHeight="1" x14ac:dyDescent="0.25">
      <c r="A2810" s="245">
        <v>76</v>
      </c>
      <c r="B2810" s="245"/>
      <c r="C2810" s="249"/>
      <c r="D2810" s="245"/>
      <c r="E2810" s="38" t="s">
        <v>176</v>
      </c>
      <c r="F2810" s="37">
        <f>C2808*H2810</f>
        <v>145816</v>
      </c>
      <c r="G2810" s="37">
        <f>F2810/C2808</f>
        <v>44</v>
      </c>
      <c r="H2810" s="37">
        <v>44</v>
      </c>
    </row>
    <row r="2811" spans="1:8" ht="31.5" customHeight="1" x14ac:dyDescent="0.25">
      <c r="A2811" s="245">
        <v>77</v>
      </c>
      <c r="B2811" s="245"/>
      <c r="C2811" s="249"/>
      <c r="D2811" s="245"/>
      <c r="E2811" s="38" t="s">
        <v>42</v>
      </c>
      <c r="F2811" s="37">
        <f>H2811*C2808</f>
        <v>11191378</v>
      </c>
      <c r="G2811" s="37">
        <f>F2811/C2808</f>
        <v>3377</v>
      </c>
      <c r="H2811" s="37">
        <v>3377</v>
      </c>
    </row>
    <row r="2812" spans="1:8" ht="15.75" customHeight="1" x14ac:dyDescent="0.25">
      <c r="A2812" s="245">
        <v>78</v>
      </c>
      <c r="B2812" s="245"/>
      <c r="C2812" s="249"/>
      <c r="D2812" s="245"/>
      <c r="E2812" s="38" t="s">
        <v>207</v>
      </c>
      <c r="F2812" s="37">
        <f>H2812*C2808</f>
        <v>238608</v>
      </c>
      <c r="G2812" s="37">
        <f>F2812/C2808</f>
        <v>72</v>
      </c>
      <c r="H2812" s="37">
        <v>72</v>
      </c>
    </row>
    <row r="2813" spans="1:8" ht="15.75" x14ac:dyDescent="0.25">
      <c r="A2813" s="245">
        <f>A2808+1</f>
        <v>77</v>
      </c>
      <c r="B2813" s="245" t="s">
        <v>814</v>
      </c>
      <c r="C2813" s="249">
        <v>3150.3</v>
      </c>
      <c r="D2813" s="245" t="s">
        <v>206</v>
      </c>
      <c r="E2813" s="38" t="s">
        <v>216</v>
      </c>
      <c r="F2813" s="37">
        <f>F2814+F2815+F2816+F2817</f>
        <v>9507605.4000000004</v>
      </c>
      <c r="G2813" s="37">
        <f>G2814+G2815+G2816+G2817</f>
        <v>3018</v>
      </c>
      <c r="H2813" s="37">
        <f>H2814+H2815+H2816+H2817</f>
        <v>3018</v>
      </c>
    </row>
    <row r="2814" spans="1:8" ht="15.75" customHeight="1" x14ac:dyDescent="0.25">
      <c r="A2814" s="245">
        <v>75</v>
      </c>
      <c r="B2814" s="245"/>
      <c r="C2814" s="249"/>
      <c r="D2814" s="245"/>
      <c r="E2814" s="38" t="s">
        <v>175</v>
      </c>
      <c r="F2814" s="37">
        <f>C2813*H2814</f>
        <v>475695.3</v>
      </c>
      <c r="G2814" s="37">
        <f>F2814/C2813</f>
        <v>151</v>
      </c>
      <c r="H2814" s="37">
        <v>151</v>
      </c>
    </row>
    <row r="2815" spans="1:8" ht="31.5" customHeight="1" x14ac:dyDescent="0.25">
      <c r="A2815" s="245">
        <v>76</v>
      </c>
      <c r="B2815" s="245"/>
      <c r="C2815" s="249"/>
      <c r="D2815" s="245"/>
      <c r="E2815" s="38" t="s">
        <v>176</v>
      </c>
      <c r="F2815" s="37">
        <f>C2813*H2815</f>
        <v>113410.8</v>
      </c>
      <c r="G2815" s="37">
        <f>F2815/C2813</f>
        <v>36</v>
      </c>
      <c r="H2815" s="37">
        <v>36</v>
      </c>
    </row>
    <row r="2816" spans="1:8" ht="15.75" x14ac:dyDescent="0.25">
      <c r="A2816" s="245">
        <v>77</v>
      </c>
      <c r="B2816" s="245"/>
      <c r="C2816" s="249"/>
      <c r="D2816" s="245"/>
      <c r="E2816" s="38" t="s">
        <v>177</v>
      </c>
      <c r="F2816" s="37">
        <f>H2816*C2813</f>
        <v>8732631.5999999996</v>
      </c>
      <c r="G2816" s="37">
        <f>F2816/C2813</f>
        <v>2772</v>
      </c>
      <c r="H2816" s="37">
        <v>2772</v>
      </c>
    </row>
    <row r="2817" spans="1:8" ht="15.75" customHeight="1" x14ac:dyDescent="0.25">
      <c r="A2817" s="245">
        <v>78</v>
      </c>
      <c r="B2817" s="245"/>
      <c r="C2817" s="249"/>
      <c r="D2817" s="245"/>
      <c r="E2817" s="38" t="s">
        <v>207</v>
      </c>
      <c r="F2817" s="37">
        <f>H2817*C2813</f>
        <v>185867.7</v>
      </c>
      <c r="G2817" s="37">
        <f>F2817/C2813</f>
        <v>59</v>
      </c>
      <c r="H2817" s="37">
        <v>59</v>
      </c>
    </row>
    <row r="2818" spans="1:8" ht="15.75" x14ac:dyDescent="0.25">
      <c r="A2818" s="245">
        <f>A2813+1</f>
        <v>78</v>
      </c>
      <c r="B2818" s="245" t="s">
        <v>815</v>
      </c>
      <c r="C2818" s="249">
        <v>14771.39</v>
      </c>
      <c r="D2818" s="186"/>
      <c r="E2818" s="38" t="s">
        <v>216</v>
      </c>
      <c r="F2818" s="37">
        <f>SUM(F2819:F2824)</f>
        <v>3495784</v>
      </c>
      <c r="G2818" s="37">
        <f>SUM(G2819:G2824)</f>
        <v>236.66</v>
      </c>
      <c r="H2818" s="37">
        <f>SUM(H2819:H2824)</f>
        <v>236.66</v>
      </c>
    </row>
    <row r="2819" spans="1:8" ht="31.5" customHeight="1" x14ac:dyDescent="0.25">
      <c r="A2819" s="245"/>
      <c r="B2819" s="245"/>
      <c r="C2819" s="249"/>
      <c r="D2819" s="245" t="s">
        <v>318</v>
      </c>
      <c r="E2819" s="38" t="s">
        <v>176</v>
      </c>
      <c r="F2819" s="37">
        <v>2500</v>
      </c>
      <c r="G2819" s="37">
        <f>F2819/C2818</f>
        <v>0.17</v>
      </c>
      <c r="H2819" s="37">
        <f>2500/C2818</f>
        <v>0.17</v>
      </c>
    </row>
    <row r="2820" spans="1:8" ht="15.75" customHeight="1" x14ac:dyDescent="0.25">
      <c r="A2820" s="245">
        <v>756</v>
      </c>
      <c r="B2820" s="245"/>
      <c r="C2820" s="249"/>
      <c r="D2820" s="245"/>
      <c r="E2820" s="38" t="s">
        <v>178</v>
      </c>
      <c r="F2820" s="37">
        <v>1708823</v>
      </c>
      <c r="G2820" s="37">
        <f>F2820/C2818</f>
        <v>115.68</v>
      </c>
      <c r="H2820" s="37">
        <f>1708823/C2818</f>
        <v>115.68</v>
      </c>
    </row>
    <row r="2821" spans="1:8" ht="15.75" customHeight="1" x14ac:dyDescent="0.25">
      <c r="A2821" s="245">
        <v>757</v>
      </c>
      <c r="B2821" s="245"/>
      <c r="C2821" s="249"/>
      <c r="D2821" s="245"/>
      <c r="E2821" s="38" t="s">
        <v>207</v>
      </c>
      <c r="F2821" s="37">
        <v>36569</v>
      </c>
      <c r="G2821" s="37">
        <f>F2821/C2818</f>
        <v>2.48</v>
      </c>
      <c r="H2821" s="37">
        <f>36569/C2818</f>
        <v>2.48</v>
      </c>
    </row>
    <row r="2822" spans="1:8" ht="31.5" customHeight="1" x14ac:dyDescent="0.25">
      <c r="A2822" s="245"/>
      <c r="B2822" s="245"/>
      <c r="C2822" s="249"/>
      <c r="D2822" s="245" t="s">
        <v>322</v>
      </c>
      <c r="E2822" s="38" t="s">
        <v>176</v>
      </c>
      <c r="F2822" s="37">
        <v>2500</v>
      </c>
      <c r="G2822" s="37">
        <f>F2822/C2818</f>
        <v>0.17</v>
      </c>
      <c r="H2822" s="37">
        <f>2500/C2818</f>
        <v>0.17</v>
      </c>
    </row>
    <row r="2823" spans="1:8" ht="15.75" customHeight="1" x14ac:dyDescent="0.25">
      <c r="A2823" s="245"/>
      <c r="B2823" s="245"/>
      <c r="C2823" s="249"/>
      <c r="D2823" s="245"/>
      <c r="E2823" s="38" t="s">
        <v>178</v>
      </c>
      <c r="F2823" s="37">
        <v>1708823</v>
      </c>
      <c r="G2823" s="37">
        <f>F2823/C2818</f>
        <v>115.68</v>
      </c>
      <c r="H2823" s="37">
        <f>1708823/C2818</f>
        <v>115.68</v>
      </c>
    </row>
    <row r="2824" spans="1:8" ht="15.75" customHeight="1" x14ac:dyDescent="0.25">
      <c r="A2824" s="245"/>
      <c r="B2824" s="245"/>
      <c r="C2824" s="249"/>
      <c r="D2824" s="245"/>
      <c r="E2824" s="38" t="s">
        <v>207</v>
      </c>
      <c r="F2824" s="37">
        <v>36569</v>
      </c>
      <c r="G2824" s="37">
        <f>F2824/C2818</f>
        <v>2.48</v>
      </c>
      <c r="H2824" s="37">
        <f>36569/C2818</f>
        <v>2.48</v>
      </c>
    </row>
    <row r="2825" spans="1:8" ht="15.75" x14ac:dyDescent="0.25">
      <c r="A2825" s="245">
        <f>A2818+1</f>
        <v>79</v>
      </c>
      <c r="B2825" s="245" t="s">
        <v>816</v>
      </c>
      <c r="C2825" s="249">
        <v>3163.5</v>
      </c>
      <c r="D2825" s="245" t="s">
        <v>206</v>
      </c>
      <c r="E2825" s="38" t="s">
        <v>216</v>
      </c>
      <c r="F2825" s="37">
        <f>F2826+F2827+F2828+F2829</f>
        <v>9547443</v>
      </c>
      <c r="G2825" s="37">
        <f>G2826+G2827+G2828+G2829</f>
        <v>3018</v>
      </c>
      <c r="H2825" s="37">
        <f>H2826+H2827+H2828+H2829</f>
        <v>3018</v>
      </c>
    </row>
    <row r="2826" spans="1:8" ht="15.75" customHeight="1" x14ac:dyDescent="0.25">
      <c r="A2826" s="245">
        <v>75</v>
      </c>
      <c r="B2826" s="245"/>
      <c r="C2826" s="249"/>
      <c r="D2826" s="245"/>
      <c r="E2826" s="38" t="s">
        <v>175</v>
      </c>
      <c r="F2826" s="37">
        <f>C2825*H2826</f>
        <v>477688.5</v>
      </c>
      <c r="G2826" s="37">
        <f>F2826/C2825</f>
        <v>151</v>
      </c>
      <c r="H2826" s="37">
        <v>151</v>
      </c>
    </row>
    <row r="2827" spans="1:8" ht="31.5" customHeight="1" x14ac:dyDescent="0.25">
      <c r="A2827" s="245">
        <v>76</v>
      </c>
      <c r="B2827" s="245"/>
      <c r="C2827" s="249"/>
      <c r="D2827" s="245"/>
      <c r="E2827" s="38" t="s">
        <v>176</v>
      </c>
      <c r="F2827" s="37">
        <f>C2825*H2827</f>
        <v>113886</v>
      </c>
      <c r="G2827" s="37">
        <f>F2827/C2825</f>
        <v>36</v>
      </c>
      <c r="H2827" s="37">
        <v>36</v>
      </c>
    </row>
    <row r="2828" spans="1:8" ht="15.75" x14ac:dyDescent="0.25">
      <c r="A2828" s="245">
        <v>77</v>
      </c>
      <c r="B2828" s="245"/>
      <c r="C2828" s="249"/>
      <c r="D2828" s="245"/>
      <c r="E2828" s="38" t="s">
        <v>177</v>
      </c>
      <c r="F2828" s="37">
        <f>H2828*C2825</f>
        <v>8769222</v>
      </c>
      <c r="G2828" s="37">
        <f>F2828/C2825</f>
        <v>2772</v>
      </c>
      <c r="H2828" s="37">
        <v>2772</v>
      </c>
    </row>
    <row r="2829" spans="1:8" ht="15.75" customHeight="1" x14ac:dyDescent="0.25">
      <c r="A2829" s="245">
        <v>78</v>
      </c>
      <c r="B2829" s="245"/>
      <c r="C2829" s="249"/>
      <c r="D2829" s="245"/>
      <c r="E2829" s="38" t="s">
        <v>207</v>
      </c>
      <c r="F2829" s="37">
        <f>H2829*C2825</f>
        <v>186646.5</v>
      </c>
      <c r="G2829" s="37">
        <f>F2829/C2825</f>
        <v>59</v>
      </c>
      <c r="H2829" s="37">
        <v>59</v>
      </c>
    </row>
    <row r="2830" spans="1:8" ht="15.75" x14ac:dyDescent="0.25">
      <c r="A2830" s="245">
        <f>A2825+1</f>
        <v>80</v>
      </c>
      <c r="B2830" s="245" t="s">
        <v>817</v>
      </c>
      <c r="C2830" s="249">
        <v>5780.42</v>
      </c>
      <c r="D2830" s="245" t="s">
        <v>206</v>
      </c>
      <c r="E2830" s="38" t="s">
        <v>216</v>
      </c>
      <c r="F2830" s="37">
        <f>F2831+F2832+F2833+F2834</f>
        <v>20971363.760000002</v>
      </c>
      <c r="G2830" s="37">
        <f>G2831+G2832+G2833+G2834</f>
        <v>3628</v>
      </c>
      <c r="H2830" s="37">
        <f>H2831+H2832+H2833+H2834</f>
        <v>3628</v>
      </c>
    </row>
    <row r="2831" spans="1:8" ht="15.75" customHeight="1" x14ac:dyDescent="0.25">
      <c r="A2831" s="245">
        <v>75</v>
      </c>
      <c r="B2831" s="245"/>
      <c r="C2831" s="249"/>
      <c r="D2831" s="245"/>
      <c r="E2831" s="38" t="s">
        <v>175</v>
      </c>
      <c r="F2831" s="37">
        <f>C2830*H2831</f>
        <v>780356.7</v>
      </c>
      <c r="G2831" s="37">
        <f>F2831/C2830</f>
        <v>135</v>
      </c>
      <c r="H2831" s="37">
        <v>135</v>
      </c>
    </row>
    <row r="2832" spans="1:8" ht="31.5" customHeight="1" x14ac:dyDescent="0.25">
      <c r="A2832" s="245">
        <v>76</v>
      </c>
      <c r="B2832" s="245"/>
      <c r="C2832" s="249"/>
      <c r="D2832" s="245"/>
      <c r="E2832" s="38" t="s">
        <v>176</v>
      </c>
      <c r="F2832" s="37">
        <f>C2830*H2832</f>
        <v>254338.48</v>
      </c>
      <c r="G2832" s="37">
        <f>F2832/C2830</f>
        <v>44</v>
      </c>
      <c r="H2832" s="37">
        <v>44</v>
      </c>
    </row>
    <row r="2833" spans="1:8" ht="31.5" x14ac:dyDescent="0.25">
      <c r="A2833" s="245">
        <v>77</v>
      </c>
      <c r="B2833" s="245"/>
      <c r="C2833" s="249"/>
      <c r="D2833" s="245"/>
      <c r="E2833" s="38" t="s">
        <v>42</v>
      </c>
      <c r="F2833" s="37">
        <f>H2833*C2830</f>
        <v>19520478.34</v>
      </c>
      <c r="G2833" s="37">
        <f>F2833/C2830</f>
        <v>3377</v>
      </c>
      <c r="H2833" s="37">
        <v>3377</v>
      </c>
    </row>
    <row r="2834" spans="1:8" ht="15.75" customHeight="1" x14ac:dyDescent="0.25">
      <c r="A2834" s="245">
        <v>78</v>
      </c>
      <c r="B2834" s="245"/>
      <c r="C2834" s="249"/>
      <c r="D2834" s="245"/>
      <c r="E2834" s="38" t="s">
        <v>207</v>
      </c>
      <c r="F2834" s="37">
        <f>H2834*C2830</f>
        <v>416190.24</v>
      </c>
      <c r="G2834" s="37">
        <f>F2834/C2830</f>
        <v>72</v>
      </c>
      <c r="H2834" s="37">
        <v>72</v>
      </c>
    </row>
    <row r="2835" spans="1:8" ht="15.75" x14ac:dyDescent="0.25">
      <c r="A2835" s="245">
        <f>A2830+1</f>
        <v>81</v>
      </c>
      <c r="B2835" s="245" t="s">
        <v>818</v>
      </c>
      <c r="C2835" s="249">
        <v>4630</v>
      </c>
      <c r="D2835" s="245" t="s">
        <v>206</v>
      </c>
      <c r="E2835" s="38" t="s">
        <v>216</v>
      </c>
      <c r="F2835" s="37">
        <f>F2836+F2837+F2838+F2839</f>
        <v>13973340</v>
      </c>
      <c r="G2835" s="37">
        <f>G2836+G2837+G2838+G2839</f>
        <v>3018</v>
      </c>
      <c r="H2835" s="37">
        <f>H2836+H2837+H2838+H2839</f>
        <v>3018</v>
      </c>
    </row>
    <row r="2836" spans="1:8" ht="15.75" customHeight="1" x14ac:dyDescent="0.25">
      <c r="A2836" s="245">
        <v>75</v>
      </c>
      <c r="B2836" s="245"/>
      <c r="C2836" s="249"/>
      <c r="D2836" s="245"/>
      <c r="E2836" s="38" t="s">
        <v>175</v>
      </c>
      <c r="F2836" s="37">
        <f>C2835*H2836</f>
        <v>699130</v>
      </c>
      <c r="G2836" s="37">
        <f>F2836/C2835</f>
        <v>151</v>
      </c>
      <c r="H2836" s="37">
        <v>151</v>
      </c>
    </row>
    <row r="2837" spans="1:8" ht="31.5" x14ac:dyDescent="0.25">
      <c r="A2837" s="245">
        <v>76</v>
      </c>
      <c r="B2837" s="245"/>
      <c r="C2837" s="249"/>
      <c r="D2837" s="245"/>
      <c r="E2837" s="38" t="s">
        <v>176</v>
      </c>
      <c r="F2837" s="37">
        <f>C2835*H2837</f>
        <v>166680</v>
      </c>
      <c r="G2837" s="37">
        <f>F2837/C2835</f>
        <v>36</v>
      </c>
      <c r="H2837" s="37">
        <v>36</v>
      </c>
    </row>
    <row r="2838" spans="1:8" ht="15.75" x14ac:dyDescent="0.25">
      <c r="A2838" s="245">
        <v>77</v>
      </c>
      <c r="B2838" s="245"/>
      <c r="C2838" s="249"/>
      <c r="D2838" s="245"/>
      <c r="E2838" s="38" t="s">
        <v>177</v>
      </c>
      <c r="F2838" s="37">
        <f>H2838*C2835</f>
        <v>12834360</v>
      </c>
      <c r="G2838" s="37">
        <f>F2838/C2835</f>
        <v>2772</v>
      </c>
      <c r="H2838" s="37">
        <v>2772</v>
      </c>
    </row>
    <row r="2839" spans="1:8" ht="15.75" customHeight="1" x14ac:dyDescent="0.25">
      <c r="A2839" s="245">
        <v>78</v>
      </c>
      <c r="B2839" s="245"/>
      <c r="C2839" s="249"/>
      <c r="D2839" s="245"/>
      <c r="E2839" s="38" t="s">
        <v>207</v>
      </c>
      <c r="F2839" s="37">
        <f>H2839*C2835</f>
        <v>273170</v>
      </c>
      <c r="G2839" s="37">
        <f>F2839/C2835</f>
        <v>59</v>
      </c>
      <c r="H2839" s="37">
        <v>59</v>
      </c>
    </row>
    <row r="2840" spans="1:8" ht="15.75" x14ac:dyDescent="0.25">
      <c r="A2840" s="245">
        <f>A2835+1</f>
        <v>82</v>
      </c>
      <c r="B2840" s="245" t="s">
        <v>819</v>
      </c>
      <c r="C2840" s="249">
        <v>2200.5</v>
      </c>
      <c r="D2840" s="245" t="s">
        <v>206</v>
      </c>
      <c r="E2840" s="38" t="s">
        <v>216</v>
      </c>
      <c r="F2840" s="37">
        <f>F2841+F2842+F2843+F2844</f>
        <v>7983414</v>
      </c>
      <c r="G2840" s="37">
        <f>G2841+G2842+G2843+G2844</f>
        <v>3628</v>
      </c>
      <c r="H2840" s="37">
        <f>H2841+H2842+H2843+H2844</f>
        <v>3628</v>
      </c>
    </row>
    <row r="2841" spans="1:8" ht="15.75" customHeight="1" x14ac:dyDescent="0.25">
      <c r="A2841" s="245">
        <v>75</v>
      </c>
      <c r="B2841" s="245"/>
      <c r="C2841" s="249"/>
      <c r="D2841" s="245"/>
      <c r="E2841" s="38" t="s">
        <v>175</v>
      </c>
      <c r="F2841" s="37">
        <f>C2840*H2841</f>
        <v>297067.5</v>
      </c>
      <c r="G2841" s="37">
        <f>F2841/C2840</f>
        <v>135</v>
      </c>
      <c r="H2841" s="37">
        <v>135</v>
      </c>
    </row>
    <row r="2842" spans="1:8" ht="31.5" customHeight="1" x14ac:dyDescent="0.25">
      <c r="A2842" s="245">
        <v>76</v>
      </c>
      <c r="B2842" s="245"/>
      <c r="C2842" s="249"/>
      <c r="D2842" s="245"/>
      <c r="E2842" s="38" t="s">
        <v>176</v>
      </c>
      <c r="F2842" s="37">
        <f>C2840*H2842</f>
        <v>96822</v>
      </c>
      <c r="G2842" s="37">
        <f>F2842/C2840</f>
        <v>44</v>
      </c>
      <c r="H2842" s="37">
        <v>44</v>
      </c>
    </row>
    <row r="2843" spans="1:8" ht="31.5" customHeight="1" x14ac:dyDescent="0.25">
      <c r="A2843" s="245">
        <v>77</v>
      </c>
      <c r="B2843" s="245"/>
      <c r="C2843" s="249"/>
      <c r="D2843" s="245"/>
      <c r="E2843" s="38" t="s">
        <v>42</v>
      </c>
      <c r="F2843" s="37">
        <f>H2843*C2840</f>
        <v>7431088.5</v>
      </c>
      <c r="G2843" s="37">
        <f>F2843/C2840</f>
        <v>3377</v>
      </c>
      <c r="H2843" s="37">
        <v>3377</v>
      </c>
    </row>
    <row r="2844" spans="1:8" ht="15.75" customHeight="1" x14ac:dyDescent="0.25">
      <c r="A2844" s="245">
        <v>78</v>
      </c>
      <c r="B2844" s="245"/>
      <c r="C2844" s="249"/>
      <c r="D2844" s="245"/>
      <c r="E2844" s="38" t="s">
        <v>207</v>
      </c>
      <c r="F2844" s="37">
        <f>H2844*C2840</f>
        <v>158436</v>
      </c>
      <c r="G2844" s="37">
        <f>F2844/C2840</f>
        <v>72</v>
      </c>
      <c r="H2844" s="37">
        <v>72</v>
      </c>
    </row>
    <row r="2845" spans="1:8" ht="15.75" x14ac:dyDescent="0.25">
      <c r="A2845" s="245">
        <f>A2840+1</f>
        <v>83</v>
      </c>
      <c r="B2845" s="245" t="s">
        <v>820</v>
      </c>
      <c r="C2845" s="249">
        <v>2983.6</v>
      </c>
      <c r="D2845" s="245" t="s">
        <v>206</v>
      </c>
      <c r="E2845" s="38" t="s">
        <v>216</v>
      </c>
      <c r="F2845" s="37">
        <f>F2846+F2847+F2848+F2849</f>
        <v>10824500.800000001</v>
      </c>
      <c r="G2845" s="37">
        <f>G2846+G2847+G2848+G2849</f>
        <v>3628</v>
      </c>
      <c r="H2845" s="37">
        <f>H2846+H2847+H2848+H2849</f>
        <v>3628</v>
      </c>
    </row>
    <row r="2846" spans="1:8" ht="15.75" customHeight="1" x14ac:dyDescent="0.25">
      <c r="A2846" s="245">
        <v>75</v>
      </c>
      <c r="B2846" s="245"/>
      <c r="C2846" s="249"/>
      <c r="D2846" s="245"/>
      <c r="E2846" s="38" t="s">
        <v>175</v>
      </c>
      <c r="F2846" s="37">
        <f>C2845*H2846</f>
        <v>402786</v>
      </c>
      <c r="G2846" s="37">
        <f>F2846/C2845</f>
        <v>135</v>
      </c>
      <c r="H2846" s="37">
        <v>135</v>
      </c>
    </row>
    <row r="2847" spans="1:8" ht="31.5" customHeight="1" x14ac:dyDescent="0.25">
      <c r="A2847" s="245">
        <v>76</v>
      </c>
      <c r="B2847" s="245"/>
      <c r="C2847" s="249"/>
      <c r="D2847" s="245"/>
      <c r="E2847" s="38" t="s">
        <v>176</v>
      </c>
      <c r="F2847" s="37">
        <f>C2845*H2847</f>
        <v>131278.39999999999</v>
      </c>
      <c r="G2847" s="37">
        <f>F2847/C2845</f>
        <v>44</v>
      </c>
      <c r="H2847" s="37">
        <v>44</v>
      </c>
    </row>
    <row r="2848" spans="1:8" ht="31.5" customHeight="1" x14ac:dyDescent="0.25">
      <c r="A2848" s="245">
        <v>77</v>
      </c>
      <c r="B2848" s="245"/>
      <c r="C2848" s="249"/>
      <c r="D2848" s="245"/>
      <c r="E2848" s="38" t="s">
        <v>42</v>
      </c>
      <c r="F2848" s="37">
        <f>H2848*C2845</f>
        <v>10075617.199999999</v>
      </c>
      <c r="G2848" s="37">
        <f>F2848/C2845</f>
        <v>3377</v>
      </c>
      <c r="H2848" s="37">
        <v>3377</v>
      </c>
    </row>
    <row r="2849" spans="1:8" ht="15.75" customHeight="1" x14ac:dyDescent="0.25">
      <c r="A2849" s="245">
        <v>78</v>
      </c>
      <c r="B2849" s="245"/>
      <c r="C2849" s="249"/>
      <c r="D2849" s="245"/>
      <c r="E2849" s="38" t="s">
        <v>207</v>
      </c>
      <c r="F2849" s="37">
        <f>H2849*C2845</f>
        <v>214819.20000000001</v>
      </c>
      <c r="G2849" s="37">
        <f>F2849/C2845</f>
        <v>72</v>
      </c>
      <c r="H2849" s="37">
        <v>72</v>
      </c>
    </row>
    <row r="2850" spans="1:8" ht="15.75" customHeight="1" x14ac:dyDescent="0.25">
      <c r="A2850" s="245">
        <f>A2845+1</f>
        <v>84</v>
      </c>
      <c r="B2850" s="245" t="s">
        <v>821</v>
      </c>
      <c r="C2850" s="249">
        <v>1767.2</v>
      </c>
      <c r="D2850" s="245" t="s">
        <v>212</v>
      </c>
      <c r="E2850" s="38" t="s">
        <v>216</v>
      </c>
      <c r="F2850" s="37">
        <f>F2851+F2852+F2853+F2854</f>
        <v>2664937.6</v>
      </c>
      <c r="G2850" s="37">
        <f>G2851+G2852+G2853+G2854</f>
        <v>1508</v>
      </c>
      <c r="H2850" s="37">
        <f>H2851+H2852+H2853+H2854</f>
        <v>1508</v>
      </c>
    </row>
    <row r="2851" spans="1:8" ht="15.75" customHeight="1" x14ac:dyDescent="0.25">
      <c r="A2851" s="245">
        <v>75</v>
      </c>
      <c r="B2851" s="245"/>
      <c r="C2851" s="249"/>
      <c r="D2851" s="245"/>
      <c r="E2851" s="38" t="s">
        <v>175</v>
      </c>
      <c r="F2851" s="37">
        <f>C2850*H2851</f>
        <v>98963.199999999997</v>
      </c>
      <c r="G2851" s="37">
        <f>F2851/C2850</f>
        <v>56</v>
      </c>
      <c r="H2851" s="37">
        <v>56</v>
      </c>
    </row>
    <row r="2852" spans="1:8" ht="31.5" customHeight="1" x14ac:dyDescent="0.25">
      <c r="A2852" s="245">
        <v>76</v>
      </c>
      <c r="B2852" s="245"/>
      <c r="C2852" s="249"/>
      <c r="D2852" s="245"/>
      <c r="E2852" s="38" t="s">
        <v>176</v>
      </c>
      <c r="F2852" s="37">
        <f>C2850*H2852</f>
        <v>31809.599999999999</v>
      </c>
      <c r="G2852" s="37">
        <f>F2852/C2850</f>
        <v>18</v>
      </c>
      <c r="H2852" s="37">
        <v>18</v>
      </c>
    </row>
    <row r="2853" spans="1:8" ht="15.75" customHeight="1" x14ac:dyDescent="0.25">
      <c r="A2853" s="245">
        <v>77</v>
      </c>
      <c r="B2853" s="245"/>
      <c r="C2853" s="249"/>
      <c r="D2853" s="245"/>
      <c r="E2853" s="38" t="s">
        <v>177</v>
      </c>
      <c r="F2853" s="37">
        <f>H2853*C2850</f>
        <v>2481148.7999999998</v>
      </c>
      <c r="G2853" s="37">
        <f>F2853/C2850</f>
        <v>1404</v>
      </c>
      <c r="H2853" s="37">
        <v>1404</v>
      </c>
    </row>
    <row r="2854" spans="1:8" ht="15.75" customHeight="1" x14ac:dyDescent="0.25">
      <c r="A2854" s="245">
        <v>78</v>
      </c>
      <c r="B2854" s="245"/>
      <c r="C2854" s="249"/>
      <c r="D2854" s="245"/>
      <c r="E2854" s="38" t="s">
        <v>207</v>
      </c>
      <c r="F2854" s="37">
        <f>H2854*C2850</f>
        <v>53016</v>
      </c>
      <c r="G2854" s="37">
        <f>F2854/C2850</f>
        <v>30</v>
      </c>
      <c r="H2854" s="37">
        <v>30</v>
      </c>
    </row>
    <row r="2855" spans="1:8" ht="15.75" x14ac:dyDescent="0.25">
      <c r="A2855" s="245">
        <f>A2850+1</f>
        <v>85</v>
      </c>
      <c r="B2855" s="245" t="s">
        <v>822</v>
      </c>
      <c r="C2855" s="249">
        <v>3547.2</v>
      </c>
      <c r="D2855" s="245" t="s">
        <v>206</v>
      </c>
      <c r="E2855" s="38" t="s">
        <v>216</v>
      </c>
      <c r="F2855" s="37">
        <f>F2856+F2857+F2858+F2859</f>
        <v>12869241.6</v>
      </c>
      <c r="G2855" s="37">
        <f>G2856+G2857+G2858+G2859</f>
        <v>3628</v>
      </c>
      <c r="H2855" s="37">
        <f>H2856+H2857+H2858+H2859</f>
        <v>3628</v>
      </c>
    </row>
    <row r="2856" spans="1:8" ht="15.75" customHeight="1" x14ac:dyDescent="0.25">
      <c r="A2856" s="245">
        <v>75</v>
      </c>
      <c r="B2856" s="245"/>
      <c r="C2856" s="249"/>
      <c r="D2856" s="245"/>
      <c r="E2856" s="38" t="s">
        <v>175</v>
      </c>
      <c r="F2856" s="37">
        <f>C2855*H2856</f>
        <v>478872</v>
      </c>
      <c r="G2856" s="37">
        <f>F2856/C2855</f>
        <v>135</v>
      </c>
      <c r="H2856" s="37">
        <v>135</v>
      </c>
    </row>
    <row r="2857" spans="1:8" ht="31.5" customHeight="1" x14ac:dyDescent="0.25">
      <c r="A2857" s="245">
        <v>76</v>
      </c>
      <c r="B2857" s="245"/>
      <c r="C2857" s="249"/>
      <c r="D2857" s="245"/>
      <c r="E2857" s="38" t="s">
        <v>176</v>
      </c>
      <c r="F2857" s="37">
        <f>C2855*H2857</f>
        <v>156076.79999999999</v>
      </c>
      <c r="G2857" s="37">
        <f>F2857/C2855</f>
        <v>44</v>
      </c>
      <c r="H2857" s="37">
        <v>44</v>
      </c>
    </row>
    <row r="2858" spans="1:8" ht="31.5" customHeight="1" x14ac:dyDescent="0.25">
      <c r="A2858" s="245">
        <v>77</v>
      </c>
      <c r="B2858" s="245"/>
      <c r="C2858" s="249"/>
      <c r="D2858" s="245"/>
      <c r="E2858" s="38" t="s">
        <v>42</v>
      </c>
      <c r="F2858" s="37">
        <f>H2858*C2855</f>
        <v>11978894.4</v>
      </c>
      <c r="G2858" s="37">
        <f>F2858/C2855</f>
        <v>3377</v>
      </c>
      <c r="H2858" s="37">
        <v>3377</v>
      </c>
    </row>
    <row r="2859" spans="1:8" ht="15.75" customHeight="1" x14ac:dyDescent="0.25">
      <c r="A2859" s="245">
        <v>78</v>
      </c>
      <c r="B2859" s="245"/>
      <c r="C2859" s="249"/>
      <c r="D2859" s="245"/>
      <c r="E2859" s="38" t="s">
        <v>207</v>
      </c>
      <c r="F2859" s="37">
        <f>H2859*C2855</f>
        <v>255398.39999999999</v>
      </c>
      <c r="G2859" s="37">
        <f>F2859/C2855</f>
        <v>72</v>
      </c>
      <c r="H2859" s="37">
        <v>72</v>
      </c>
    </row>
    <row r="2860" spans="1:8" ht="15.75" x14ac:dyDescent="0.25">
      <c r="A2860" s="245">
        <f>A2855+1</f>
        <v>86</v>
      </c>
      <c r="B2860" s="245" t="s">
        <v>823</v>
      </c>
      <c r="C2860" s="249">
        <v>3668.87</v>
      </c>
      <c r="D2860" s="245" t="s">
        <v>206</v>
      </c>
      <c r="E2860" s="38" t="s">
        <v>216</v>
      </c>
      <c r="F2860" s="37">
        <f>F2861+F2862+F2863+F2864</f>
        <v>13310660.359999999</v>
      </c>
      <c r="G2860" s="37">
        <f>G2861+G2862+G2863+G2864</f>
        <v>3628</v>
      </c>
      <c r="H2860" s="37">
        <f>H2861+H2862+H2863+H2864</f>
        <v>3628</v>
      </c>
    </row>
    <row r="2861" spans="1:8" ht="15.75" customHeight="1" x14ac:dyDescent="0.25">
      <c r="A2861" s="245">
        <v>75</v>
      </c>
      <c r="B2861" s="245"/>
      <c r="C2861" s="249"/>
      <c r="D2861" s="245"/>
      <c r="E2861" s="38" t="s">
        <v>175</v>
      </c>
      <c r="F2861" s="37">
        <f>C2860*H2861</f>
        <v>495297.45</v>
      </c>
      <c r="G2861" s="37">
        <f>F2861/C2860</f>
        <v>135</v>
      </c>
      <c r="H2861" s="37">
        <v>135</v>
      </c>
    </row>
    <row r="2862" spans="1:8" ht="31.5" customHeight="1" x14ac:dyDescent="0.25">
      <c r="A2862" s="245">
        <v>76</v>
      </c>
      <c r="B2862" s="245"/>
      <c r="C2862" s="249"/>
      <c r="D2862" s="245"/>
      <c r="E2862" s="38" t="s">
        <v>176</v>
      </c>
      <c r="F2862" s="37">
        <f>C2860*H2862</f>
        <v>161430.28</v>
      </c>
      <c r="G2862" s="37">
        <f>F2862/C2860</f>
        <v>44</v>
      </c>
      <c r="H2862" s="37">
        <v>44</v>
      </c>
    </row>
    <row r="2863" spans="1:8" ht="31.5" customHeight="1" x14ac:dyDescent="0.25">
      <c r="A2863" s="245">
        <v>77</v>
      </c>
      <c r="B2863" s="245"/>
      <c r="C2863" s="249"/>
      <c r="D2863" s="245"/>
      <c r="E2863" s="38" t="s">
        <v>42</v>
      </c>
      <c r="F2863" s="37">
        <f>H2863*C2860</f>
        <v>12389773.99</v>
      </c>
      <c r="G2863" s="37">
        <f>F2863/C2860</f>
        <v>3377</v>
      </c>
      <c r="H2863" s="37">
        <v>3377</v>
      </c>
    </row>
    <row r="2864" spans="1:8" ht="15.75" customHeight="1" x14ac:dyDescent="0.25">
      <c r="A2864" s="245">
        <v>78</v>
      </c>
      <c r="B2864" s="245"/>
      <c r="C2864" s="249"/>
      <c r="D2864" s="245"/>
      <c r="E2864" s="38" t="s">
        <v>207</v>
      </c>
      <c r="F2864" s="37">
        <f>H2864*C2860</f>
        <v>264158.64</v>
      </c>
      <c r="G2864" s="37">
        <f>F2864/C2860</f>
        <v>72</v>
      </c>
      <c r="H2864" s="37">
        <v>72</v>
      </c>
    </row>
    <row r="2865" spans="1:8" ht="15.75" x14ac:dyDescent="0.25">
      <c r="A2865" s="245">
        <f>A2860+1</f>
        <v>87</v>
      </c>
      <c r="B2865" s="245" t="s">
        <v>824</v>
      </c>
      <c r="C2865" s="249">
        <v>2723.4</v>
      </c>
      <c r="D2865" s="245" t="s">
        <v>206</v>
      </c>
      <c r="E2865" s="38" t="s">
        <v>216</v>
      </c>
      <c r="F2865" s="37">
        <f>F2866+F2867+F2868+F2869</f>
        <v>8219221.2000000002</v>
      </c>
      <c r="G2865" s="37">
        <f>G2866+G2867+G2868+G2869</f>
        <v>3018</v>
      </c>
      <c r="H2865" s="37">
        <f>H2866+H2867+H2868+H2869</f>
        <v>3018</v>
      </c>
    </row>
    <row r="2866" spans="1:8" ht="15.75" customHeight="1" x14ac:dyDescent="0.25">
      <c r="A2866" s="245">
        <v>75</v>
      </c>
      <c r="B2866" s="245"/>
      <c r="C2866" s="249"/>
      <c r="D2866" s="245"/>
      <c r="E2866" s="38" t="s">
        <v>175</v>
      </c>
      <c r="F2866" s="37">
        <f>C2865*H2866</f>
        <v>411233.4</v>
      </c>
      <c r="G2866" s="37">
        <f>F2866/C2865</f>
        <v>151</v>
      </c>
      <c r="H2866" s="37">
        <v>151</v>
      </c>
    </row>
    <row r="2867" spans="1:8" ht="31.5" customHeight="1" x14ac:dyDescent="0.25">
      <c r="A2867" s="245">
        <v>76</v>
      </c>
      <c r="B2867" s="245"/>
      <c r="C2867" s="249"/>
      <c r="D2867" s="245"/>
      <c r="E2867" s="38" t="s">
        <v>176</v>
      </c>
      <c r="F2867" s="37">
        <f>C2865*H2867</f>
        <v>98042.4</v>
      </c>
      <c r="G2867" s="37">
        <f>F2867/C2865</f>
        <v>36</v>
      </c>
      <c r="H2867" s="37">
        <v>36</v>
      </c>
    </row>
    <row r="2868" spans="1:8" ht="15.75" customHeight="1" x14ac:dyDescent="0.25">
      <c r="A2868" s="245">
        <v>77</v>
      </c>
      <c r="B2868" s="245"/>
      <c r="C2868" s="249"/>
      <c r="D2868" s="245"/>
      <c r="E2868" s="38" t="s">
        <v>177</v>
      </c>
      <c r="F2868" s="37">
        <f>H2868*C2865</f>
        <v>7549264.7999999998</v>
      </c>
      <c r="G2868" s="37">
        <f>F2868/C2865</f>
        <v>2772</v>
      </c>
      <c r="H2868" s="37">
        <v>2772</v>
      </c>
    </row>
    <row r="2869" spans="1:8" ht="15.75" customHeight="1" x14ac:dyDescent="0.25">
      <c r="A2869" s="245">
        <v>78</v>
      </c>
      <c r="B2869" s="245"/>
      <c r="C2869" s="249"/>
      <c r="D2869" s="245"/>
      <c r="E2869" s="38" t="s">
        <v>207</v>
      </c>
      <c r="F2869" s="37">
        <f>H2869*C2865</f>
        <v>160680.6</v>
      </c>
      <c r="G2869" s="37">
        <f>F2869/C2865</f>
        <v>59</v>
      </c>
      <c r="H2869" s="37">
        <v>59</v>
      </c>
    </row>
    <row r="2870" spans="1:8" ht="15.75" x14ac:dyDescent="0.25">
      <c r="A2870" s="245">
        <f>A2865+1</f>
        <v>88</v>
      </c>
      <c r="B2870" s="245" t="s">
        <v>825</v>
      </c>
      <c r="C2870" s="249">
        <v>2904.2</v>
      </c>
      <c r="D2870" s="245" t="s">
        <v>206</v>
      </c>
      <c r="E2870" s="38" t="s">
        <v>216</v>
      </c>
      <c r="F2870" s="37">
        <f>F2871+F2872+F2873+F2874</f>
        <v>8764875.5999999996</v>
      </c>
      <c r="G2870" s="37">
        <f>G2871+G2872+G2873+G2874</f>
        <v>3018</v>
      </c>
      <c r="H2870" s="37">
        <f>H2871+H2872+H2873+H2874</f>
        <v>3018</v>
      </c>
    </row>
    <row r="2871" spans="1:8" ht="15.75" customHeight="1" x14ac:dyDescent="0.25">
      <c r="A2871" s="245">
        <v>75</v>
      </c>
      <c r="B2871" s="245"/>
      <c r="C2871" s="249"/>
      <c r="D2871" s="245"/>
      <c r="E2871" s="38" t="s">
        <v>175</v>
      </c>
      <c r="F2871" s="37">
        <f>C2870*H2871</f>
        <v>438534.2</v>
      </c>
      <c r="G2871" s="37">
        <f>F2871/C2870</f>
        <v>151</v>
      </c>
      <c r="H2871" s="37">
        <v>151</v>
      </c>
    </row>
    <row r="2872" spans="1:8" ht="31.5" customHeight="1" x14ac:dyDescent="0.25">
      <c r="A2872" s="245">
        <v>76</v>
      </c>
      <c r="B2872" s="245"/>
      <c r="C2872" s="249"/>
      <c r="D2872" s="245"/>
      <c r="E2872" s="38" t="s">
        <v>176</v>
      </c>
      <c r="F2872" s="37">
        <f>C2870*H2872</f>
        <v>104551.2</v>
      </c>
      <c r="G2872" s="37">
        <f>F2872/C2870</f>
        <v>36</v>
      </c>
      <c r="H2872" s="37">
        <v>36</v>
      </c>
    </row>
    <row r="2873" spans="1:8" ht="15.75" customHeight="1" x14ac:dyDescent="0.25">
      <c r="A2873" s="245">
        <v>77</v>
      </c>
      <c r="B2873" s="245"/>
      <c r="C2873" s="249"/>
      <c r="D2873" s="245"/>
      <c r="E2873" s="38" t="s">
        <v>177</v>
      </c>
      <c r="F2873" s="37">
        <f>H2873*C2870</f>
        <v>8050442.4000000004</v>
      </c>
      <c r="G2873" s="37">
        <f>F2873/C2870</f>
        <v>2772</v>
      </c>
      <c r="H2873" s="37">
        <v>2772</v>
      </c>
    </row>
    <row r="2874" spans="1:8" ht="15.75" customHeight="1" x14ac:dyDescent="0.25">
      <c r="A2874" s="245">
        <v>78</v>
      </c>
      <c r="B2874" s="245"/>
      <c r="C2874" s="249"/>
      <c r="D2874" s="245"/>
      <c r="E2874" s="38" t="s">
        <v>207</v>
      </c>
      <c r="F2874" s="37">
        <f>H2874*C2870</f>
        <v>171347.8</v>
      </c>
      <c r="G2874" s="37">
        <f>F2874/C2870</f>
        <v>59</v>
      </c>
      <c r="H2874" s="37">
        <v>59</v>
      </c>
    </row>
    <row r="2875" spans="1:8" ht="15.75" x14ac:dyDescent="0.25">
      <c r="A2875" s="189" t="s">
        <v>23</v>
      </c>
      <c r="B2875" s="45"/>
      <c r="C2875" s="37">
        <f>C2876</f>
        <v>319.33</v>
      </c>
      <c r="D2875" s="186"/>
      <c r="E2875" s="38"/>
      <c r="F2875" s="37">
        <f>F2876</f>
        <v>2460118.3199999998</v>
      </c>
      <c r="G2875" s="37"/>
      <c r="H2875" s="37"/>
    </row>
    <row r="2876" spans="1:8" ht="15.75" customHeight="1" x14ac:dyDescent="0.25">
      <c r="A2876" s="245">
        <v>3</v>
      </c>
      <c r="B2876" s="245" t="s">
        <v>639</v>
      </c>
      <c r="C2876" s="249">
        <v>319.33</v>
      </c>
      <c r="D2876" s="245" t="s">
        <v>214</v>
      </c>
      <c r="E2876" s="38" t="s">
        <v>216</v>
      </c>
      <c r="F2876" s="37">
        <f>SUM(F2877:F2880)</f>
        <v>2460118.3199999998</v>
      </c>
      <c r="G2876" s="37">
        <f>SUM(G2877:G2880)</f>
        <v>7704</v>
      </c>
      <c r="H2876" s="37">
        <f>SUM(H2877:H2880)</f>
        <v>7704</v>
      </c>
    </row>
    <row r="2877" spans="1:8" ht="15.75" customHeight="1" x14ac:dyDescent="0.25">
      <c r="A2877" s="245">
        <v>297</v>
      </c>
      <c r="B2877" s="245"/>
      <c r="C2877" s="249"/>
      <c r="D2877" s="245"/>
      <c r="E2877" s="38" t="s">
        <v>177</v>
      </c>
      <c r="F2877" s="37">
        <f>C2876*H2877</f>
        <v>1675843.84</v>
      </c>
      <c r="G2877" s="37">
        <f>F2877/C2876</f>
        <v>5248</v>
      </c>
      <c r="H2877" s="37">
        <v>5248</v>
      </c>
    </row>
    <row r="2878" spans="1:8" ht="15.75" x14ac:dyDescent="0.25">
      <c r="A2878" s="245">
        <v>298</v>
      </c>
      <c r="B2878" s="245"/>
      <c r="C2878" s="249"/>
      <c r="D2878" s="245"/>
      <c r="E2878" s="38" t="s">
        <v>207</v>
      </c>
      <c r="F2878" s="37">
        <f>C2876*H2878</f>
        <v>35764.959999999999</v>
      </c>
      <c r="G2878" s="37">
        <f>F2878/C2876</f>
        <v>112</v>
      </c>
      <c r="H2878" s="37">
        <v>112</v>
      </c>
    </row>
    <row r="2879" spans="1:8" ht="16.5" customHeight="1" x14ac:dyDescent="0.25">
      <c r="A2879" s="245">
        <v>301</v>
      </c>
      <c r="B2879" s="245"/>
      <c r="C2879" s="249"/>
      <c r="D2879" s="245"/>
      <c r="E2879" s="38" t="s">
        <v>399</v>
      </c>
      <c r="F2879" s="37">
        <f>C2876*H2879</f>
        <v>732862.35</v>
      </c>
      <c r="G2879" s="37">
        <f>F2879/C2876</f>
        <v>2295</v>
      </c>
      <c r="H2879" s="37">
        <v>2295</v>
      </c>
    </row>
    <row r="2880" spans="1:8" ht="15.75" x14ac:dyDescent="0.25">
      <c r="A2880" s="245">
        <v>302</v>
      </c>
      <c r="B2880" s="245"/>
      <c r="C2880" s="249"/>
      <c r="D2880" s="245"/>
      <c r="E2880" s="38" t="s">
        <v>207</v>
      </c>
      <c r="F2880" s="37">
        <f>C2876*H2880</f>
        <v>15647.17</v>
      </c>
      <c r="G2880" s="37">
        <f>F2880/C2876</f>
        <v>49</v>
      </c>
      <c r="H2880" s="37">
        <v>49</v>
      </c>
    </row>
    <row r="2881" spans="1:8" ht="15.75" x14ac:dyDescent="0.25">
      <c r="A2881" s="189" t="s">
        <v>414</v>
      </c>
      <c r="B2881" s="45"/>
      <c r="C2881" s="187">
        <f>C2882+C2885</f>
        <v>809.6</v>
      </c>
      <c r="D2881" s="186"/>
      <c r="E2881" s="38"/>
      <c r="F2881" s="37">
        <f>F2882+F2885</f>
        <v>3062905.86</v>
      </c>
      <c r="G2881" s="37"/>
      <c r="H2881" s="37"/>
    </row>
    <row r="2882" spans="1:8" ht="15.75" x14ac:dyDescent="0.25">
      <c r="A2882" s="245">
        <v>1</v>
      </c>
      <c r="B2882" s="245" t="s">
        <v>642</v>
      </c>
      <c r="C2882" s="249">
        <v>352.8</v>
      </c>
      <c r="D2882" s="245" t="s">
        <v>206</v>
      </c>
      <c r="E2882" s="38" t="s">
        <v>216</v>
      </c>
      <c r="F2882" s="37">
        <f>F2883+F2884</f>
        <v>89611.199999999997</v>
      </c>
      <c r="G2882" s="37">
        <f>G2883+G2884</f>
        <v>254</v>
      </c>
      <c r="H2882" s="37">
        <f>H2883+H2884</f>
        <v>254</v>
      </c>
    </row>
    <row r="2883" spans="1:8" ht="15.75" x14ac:dyDescent="0.25">
      <c r="A2883" s="245">
        <v>1036</v>
      </c>
      <c r="B2883" s="245"/>
      <c r="C2883" s="249"/>
      <c r="D2883" s="245"/>
      <c r="E2883" s="38" t="s">
        <v>175</v>
      </c>
      <c r="F2883" s="37">
        <f>C2882*H2883</f>
        <v>57859.199999999997</v>
      </c>
      <c r="G2883" s="37">
        <f>F2883/C2882</f>
        <v>164</v>
      </c>
      <c r="H2883" s="37">
        <v>164</v>
      </c>
    </row>
    <row r="2884" spans="1:8" ht="31.5" x14ac:dyDescent="0.25">
      <c r="A2884" s="245">
        <v>1037</v>
      </c>
      <c r="B2884" s="245"/>
      <c r="C2884" s="249"/>
      <c r="D2884" s="245"/>
      <c r="E2884" s="38" t="s">
        <v>176</v>
      </c>
      <c r="F2884" s="37">
        <f>C2882*H2884</f>
        <v>31752</v>
      </c>
      <c r="G2884" s="37">
        <f>F2884/C2882</f>
        <v>90</v>
      </c>
      <c r="H2884" s="37">
        <v>90</v>
      </c>
    </row>
    <row r="2885" spans="1:8" ht="15.75" customHeight="1" x14ac:dyDescent="0.25">
      <c r="A2885" s="245">
        <v>2</v>
      </c>
      <c r="B2885" s="245" t="s">
        <v>415</v>
      </c>
      <c r="C2885" s="249">
        <v>456.8</v>
      </c>
      <c r="D2885" s="245" t="s">
        <v>206</v>
      </c>
      <c r="E2885" s="38" t="s">
        <v>216</v>
      </c>
      <c r="F2885" s="37">
        <f>F2886+F2887</f>
        <v>2973294.66</v>
      </c>
      <c r="G2885" s="37">
        <f>G2886+G2887</f>
        <v>6508.96</v>
      </c>
      <c r="H2885" s="37">
        <f>H2886+H2887</f>
        <v>7066</v>
      </c>
    </row>
    <row r="2886" spans="1:8" ht="15.75" x14ac:dyDescent="0.25">
      <c r="A2886" s="245">
        <v>1036</v>
      </c>
      <c r="B2886" s="245"/>
      <c r="C2886" s="249"/>
      <c r="D2886" s="245"/>
      <c r="E2886" s="38" t="s">
        <v>177</v>
      </c>
      <c r="F2886" s="37">
        <v>2910999.28</v>
      </c>
      <c r="G2886" s="37">
        <f>F2886/C2885</f>
        <v>6372.59</v>
      </c>
      <c r="H2886" s="37">
        <v>6918</v>
      </c>
    </row>
    <row r="2887" spans="1:8" ht="15.75" x14ac:dyDescent="0.25">
      <c r="A2887" s="245">
        <v>1037</v>
      </c>
      <c r="B2887" s="245"/>
      <c r="C2887" s="249"/>
      <c r="D2887" s="245"/>
      <c r="E2887" s="38" t="s">
        <v>207</v>
      </c>
      <c r="F2887" s="37">
        <f>F2886*0.0214</f>
        <v>62295.38</v>
      </c>
      <c r="G2887" s="37">
        <f>F2887/C2885</f>
        <v>136.37</v>
      </c>
      <c r="H2887" s="37">
        <v>148</v>
      </c>
    </row>
    <row r="2888" spans="1:8" ht="15.75" x14ac:dyDescent="0.25">
      <c r="A2888" s="189" t="s">
        <v>24</v>
      </c>
      <c r="B2888" s="45"/>
      <c r="C2888" s="37">
        <f>C2889+C2892+C2895+C2898+C2901+C2904+C2907+C2910+C2915+C2918+C2921+C2924+C2927</f>
        <v>4861</v>
      </c>
      <c r="D2888" s="186"/>
      <c r="E2888" s="38"/>
      <c r="F2888" s="37">
        <f>F2889+F2892+F2895+F2898+F2901+F2904+F2907+F2910+F2915+F2918+F2921+F2924+F2927</f>
        <v>27342249.5</v>
      </c>
      <c r="G2888" s="37"/>
      <c r="H2888" s="37"/>
    </row>
    <row r="2889" spans="1:8" ht="15.75" customHeight="1" x14ac:dyDescent="0.25">
      <c r="A2889" s="245">
        <v>1</v>
      </c>
      <c r="B2889" s="245" t="s">
        <v>529</v>
      </c>
      <c r="C2889" s="249">
        <v>430.4</v>
      </c>
      <c r="D2889" s="245" t="s">
        <v>206</v>
      </c>
      <c r="E2889" s="38" t="s">
        <v>216</v>
      </c>
      <c r="F2889" s="37">
        <f>F2890+F2891</f>
        <v>111473.60000000001</v>
      </c>
      <c r="G2889" s="37">
        <f>G2890+G2891</f>
        <v>259</v>
      </c>
      <c r="H2889" s="37">
        <f>H2890+H2891</f>
        <v>259</v>
      </c>
    </row>
    <row r="2890" spans="1:8" ht="15.75" x14ac:dyDescent="0.25">
      <c r="A2890" s="245">
        <v>1060</v>
      </c>
      <c r="B2890" s="245"/>
      <c r="C2890" s="249"/>
      <c r="D2890" s="245"/>
      <c r="E2890" s="38" t="s">
        <v>175</v>
      </c>
      <c r="F2890" s="37">
        <f>H2890*C2889</f>
        <v>70155.199999999997</v>
      </c>
      <c r="G2890" s="37">
        <f>F2890/C2889</f>
        <v>163</v>
      </c>
      <c r="H2890" s="37">
        <v>163</v>
      </c>
    </row>
    <row r="2891" spans="1:8" ht="31.5" x14ac:dyDescent="0.25">
      <c r="A2891" s="245">
        <v>1061</v>
      </c>
      <c r="B2891" s="245"/>
      <c r="C2891" s="249"/>
      <c r="D2891" s="245"/>
      <c r="E2891" s="38" t="s">
        <v>176</v>
      </c>
      <c r="F2891" s="37">
        <f>H2891*C2889</f>
        <v>41318.400000000001</v>
      </c>
      <c r="G2891" s="37">
        <f>F2891/C2889</f>
        <v>96</v>
      </c>
      <c r="H2891" s="37">
        <v>96</v>
      </c>
    </row>
    <row r="2892" spans="1:8" ht="15.75" x14ac:dyDescent="0.25">
      <c r="A2892" s="245">
        <f>A2889+1</f>
        <v>2</v>
      </c>
      <c r="B2892" s="245" t="s">
        <v>530</v>
      </c>
      <c r="C2892" s="249">
        <v>413</v>
      </c>
      <c r="D2892" s="245" t="s">
        <v>206</v>
      </c>
      <c r="E2892" s="38" t="s">
        <v>216</v>
      </c>
      <c r="F2892" s="37">
        <f>F2893+F2894</f>
        <v>106967</v>
      </c>
      <c r="G2892" s="37">
        <f>G2893+G2894</f>
        <v>259</v>
      </c>
      <c r="H2892" s="37">
        <f>H2893+H2894</f>
        <v>259</v>
      </c>
    </row>
    <row r="2893" spans="1:8" ht="15.75" x14ac:dyDescent="0.25">
      <c r="A2893" s="245">
        <v>1060</v>
      </c>
      <c r="B2893" s="245"/>
      <c r="C2893" s="249"/>
      <c r="D2893" s="245"/>
      <c r="E2893" s="38" t="s">
        <v>175</v>
      </c>
      <c r="F2893" s="37">
        <f>H2893*C2892</f>
        <v>67319</v>
      </c>
      <c r="G2893" s="37">
        <f>F2893/C2892</f>
        <v>163</v>
      </c>
      <c r="H2893" s="37">
        <v>163</v>
      </c>
    </row>
    <row r="2894" spans="1:8" ht="31.5" x14ac:dyDescent="0.25">
      <c r="A2894" s="245">
        <v>1061</v>
      </c>
      <c r="B2894" s="245"/>
      <c r="C2894" s="249"/>
      <c r="D2894" s="245"/>
      <c r="E2894" s="38" t="s">
        <v>176</v>
      </c>
      <c r="F2894" s="37">
        <f>H2894*C2892</f>
        <v>39648</v>
      </c>
      <c r="G2894" s="37">
        <f>F2894/C2892</f>
        <v>96</v>
      </c>
      <c r="H2894" s="37">
        <v>96</v>
      </c>
    </row>
    <row r="2895" spans="1:8" ht="15.75" x14ac:dyDescent="0.25">
      <c r="A2895" s="245">
        <f>A2892+1</f>
        <v>3</v>
      </c>
      <c r="B2895" s="245" t="s">
        <v>516</v>
      </c>
      <c r="C2895" s="249">
        <v>427.3</v>
      </c>
      <c r="D2895" s="245" t="s">
        <v>206</v>
      </c>
      <c r="E2895" s="38" t="s">
        <v>216</v>
      </c>
      <c r="F2895" s="37">
        <f>F2896+F2897</f>
        <v>3221414.7</v>
      </c>
      <c r="G2895" s="37">
        <f>G2896+G2897</f>
        <v>7539</v>
      </c>
      <c r="H2895" s="37">
        <f>H2896+H2897</f>
        <v>7539</v>
      </c>
    </row>
    <row r="2896" spans="1:8" ht="15.75" x14ac:dyDescent="0.25">
      <c r="A2896" s="245">
        <v>1060</v>
      </c>
      <c r="B2896" s="245"/>
      <c r="C2896" s="249"/>
      <c r="D2896" s="245"/>
      <c r="E2896" s="38" t="s">
        <v>177</v>
      </c>
      <c r="F2896" s="37">
        <f>H2896*C2895</f>
        <v>3153901.3</v>
      </c>
      <c r="G2896" s="37">
        <f>F2896/C2895</f>
        <v>7381</v>
      </c>
      <c r="H2896" s="37">
        <v>7381</v>
      </c>
    </row>
    <row r="2897" spans="1:8" ht="15.75" x14ac:dyDescent="0.25">
      <c r="A2897" s="245">
        <v>1061</v>
      </c>
      <c r="B2897" s="245"/>
      <c r="C2897" s="249"/>
      <c r="D2897" s="245"/>
      <c r="E2897" s="38" t="s">
        <v>207</v>
      </c>
      <c r="F2897" s="37">
        <f>H2897*C2895</f>
        <v>67513.399999999994</v>
      </c>
      <c r="G2897" s="37">
        <f>F2897/C2895</f>
        <v>158</v>
      </c>
      <c r="H2897" s="37">
        <v>158</v>
      </c>
    </row>
    <row r="2898" spans="1:8" ht="15.75" x14ac:dyDescent="0.25">
      <c r="A2898" s="245">
        <f>A2895+1</f>
        <v>4</v>
      </c>
      <c r="B2898" s="245" t="s">
        <v>531</v>
      </c>
      <c r="C2898" s="249">
        <v>442</v>
      </c>
      <c r="D2898" s="245" t="s">
        <v>206</v>
      </c>
      <c r="E2898" s="38" t="s">
        <v>216</v>
      </c>
      <c r="F2898" s="37">
        <f>F2899+F2900</f>
        <v>114478</v>
      </c>
      <c r="G2898" s="37">
        <f>G2899+G2900</f>
        <v>259</v>
      </c>
      <c r="H2898" s="37">
        <f>H2899+H2900</f>
        <v>259</v>
      </c>
    </row>
    <row r="2899" spans="1:8" ht="15.75" x14ac:dyDescent="0.25">
      <c r="A2899" s="245">
        <v>1060</v>
      </c>
      <c r="B2899" s="245"/>
      <c r="C2899" s="249"/>
      <c r="D2899" s="245"/>
      <c r="E2899" s="38" t="s">
        <v>175</v>
      </c>
      <c r="F2899" s="37">
        <f>H2899*C2898</f>
        <v>72046</v>
      </c>
      <c r="G2899" s="37">
        <f>F2899/C2898</f>
        <v>163</v>
      </c>
      <c r="H2899" s="37">
        <v>163</v>
      </c>
    </row>
    <row r="2900" spans="1:8" ht="31.5" x14ac:dyDescent="0.25">
      <c r="A2900" s="245">
        <v>1061</v>
      </c>
      <c r="B2900" s="245"/>
      <c r="C2900" s="249"/>
      <c r="D2900" s="245"/>
      <c r="E2900" s="38" t="s">
        <v>176</v>
      </c>
      <c r="F2900" s="37">
        <f>H2900*C2898</f>
        <v>42432</v>
      </c>
      <c r="G2900" s="37">
        <f>F2900/C2898</f>
        <v>96</v>
      </c>
      <c r="H2900" s="37">
        <v>96</v>
      </c>
    </row>
    <row r="2901" spans="1:8" ht="15.75" x14ac:dyDescent="0.25">
      <c r="A2901" s="245">
        <f>A2898+1</f>
        <v>5</v>
      </c>
      <c r="B2901" s="245" t="s">
        <v>517</v>
      </c>
      <c r="C2901" s="249">
        <v>418</v>
      </c>
      <c r="D2901" s="245" t="s">
        <v>206</v>
      </c>
      <c r="E2901" s="38" t="s">
        <v>216</v>
      </c>
      <c r="F2901" s="37">
        <f>F2902+F2903</f>
        <v>3151302</v>
      </c>
      <c r="G2901" s="37">
        <f>G2902+G2903</f>
        <v>7539</v>
      </c>
      <c r="H2901" s="37">
        <f>H2902+H2903</f>
        <v>7539</v>
      </c>
    </row>
    <row r="2902" spans="1:8" ht="15.75" x14ac:dyDescent="0.25">
      <c r="A2902" s="245">
        <v>1060</v>
      </c>
      <c r="B2902" s="245"/>
      <c r="C2902" s="249"/>
      <c r="D2902" s="245"/>
      <c r="E2902" s="38" t="s">
        <v>177</v>
      </c>
      <c r="F2902" s="37">
        <f>H2902*C2901</f>
        <v>3085258</v>
      </c>
      <c r="G2902" s="37">
        <f>F2902/C2901</f>
        <v>7381</v>
      </c>
      <c r="H2902" s="37">
        <v>7381</v>
      </c>
    </row>
    <row r="2903" spans="1:8" ht="15.75" x14ac:dyDescent="0.25">
      <c r="A2903" s="245">
        <v>1061</v>
      </c>
      <c r="B2903" s="245"/>
      <c r="C2903" s="249"/>
      <c r="D2903" s="245"/>
      <c r="E2903" s="38" t="s">
        <v>207</v>
      </c>
      <c r="F2903" s="37">
        <f>H2903*C2901</f>
        <v>66044</v>
      </c>
      <c r="G2903" s="37">
        <f>F2903/C2901</f>
        <v>158</v>
      </c>
      <c r="H2903" s="37">
        <v>158</v>
      </c>
    </row>
    <row r="2904" spans="1:8" ht="15.75" x14ac:dyDescent="0.25">
      <c r="A2904" s="245">
        <f>A2901+1</f>
        <v>6</v>
      </c>
      <c r="B2904" s="245" t="s">
        <v>528</v>
      </c>
      <c r="C2904" s="249">
        <v>280.60000000000002</v>
      </c>
      <c r="D2904" s="245" t="s">
        <v>206</v>
      </c>
      <c r="E2904" s="38" t="s">
        <v>216</v>
      </c>
      <c r="F2904" s="37">
        <f>F2905+F2906</f>
        <v>2115443.4</v>
      </c>
      <c r="G2904" s="37">
        <f>G2905+G2906</f>
        <v>7539</v>
      </c>
      <c r="H2904" s="37">
        <f>H2905+H2906</f>
        <v>7539</v>
      </c>
    </row>
    <row r="2905" spans="1:8" ht="15.75" x14ac:dyDescent="0.25">
      <c r="A2905" s="245">
        <v>1060</v>
      </c>
      <c r="B2905" s="245"/>
      <c r="C2905" s="249"/>
      <c r="D2905" s="245"/>
      <c r="E2905" s="38" t="s">
        <v>177</v>
      </c>
      <c r="F2905" s="37">
        <f>H2905*C2904</f>
        <v>2071108.6</v>
      </c>
      <c r="G2905" s="37">
        <f>F2905/C2904</f>
        <v>7381</v>
      </c>
      <c r="H2905" s="37">
        <v>7381</v>
      </c>
    </row>
    <row r="2906" spans="1:8" ht="15.75" x14ac:dyDescent="0.25">
      <c r="A2906" s="245">
        <v>1061</v>
      </c>
      <c r="B2906" s="245"/>
      <c r="C2906" s="249"/>
      <c r="D2906" s="245"/>
      <c r="E2906" s="38" t="s">
        <v>207</v>
      </c>
      <c r="F2906" s="37">
        <f>H2906*C2904</f>
        <v>44334.8</v>
      </c>
      <c r="G2906" s="37">
        <f>F2906/C2904</f>
        <v>158</v>
      </c>
      <c r="H2906" s="37">
        <v>158</v>
      </c>
    </row>
    <row r="2907" spans="1:8" ht="15.75" x14ac:dyDescent="0.25">
      <c r="A2907" s="245">
        <f>A2904+1</f>
        <v>7</v>
      </c>
      <c r="B2907" s="245" t="s">
        <v>518</v>
      </c>
      <c r="C2907" s="249">
        <v>331.3</v>
      </c>
      <c r="D2907" s="245" t="s">
        <v>206</v>
      </c>
      <c r="E2907" s="38" t="s">
        <v>216</v>
      </c>
      <c r="F2907" s="37">
        <f>F2908+F2909</f>
        <v>2497670.7000000002</v>
      </c>
      <c r="G2907" s="37">
        <f>G2908+G2909</f>
        <v>7539</v>
      </c>
      <c r="H2907" s="37">
        <f>H2908+H2909</f>
        <v>7539</v>
      </c>
    </row>
    <row r="2908" spans="1:8" ht="15.75" x14ac:dyDescent="0.25">
      <c r="A2908" s="245">
        <v>1060</v>
      </c>
      <c r="B2908" s="245"/>
      <c r="C2908" s="249"/>
      <c r="D2908" s="245"/>
      <c r="E2908" s="38" t="s">
        <v>177</v>
      </c>
      <c r="F2908" s="37">
        <f>H2908*C2907</f>
        <v>2445325.2999999998</v>
      </c>
      <c r="G2908" s="37">
        <f>F2908/C2907</f>
        <v>7381</v>
      </c>
      <c r="H2908" s="37">
        <v>7381</v>
      </c>
    </row>
    <row r="2909" spans="1:8" ht="15.75" x14ac:dyDescent="0.25">
      <c r="A2909" s="245">
        <v>1061</v>
      </c>
      <c r="B2909" s="245"/>
      <c r="C2909" s="249"/>
      <c r="D2909" s="245"/>
      <c r="E2909" s="38" t="s">
        <v>207</v>
      </c>
      <c r="F2909" s="37">
        <f>H2909*C2907</f>
        <v>52345.4</v>
      </c>
      <c r="G2909" s="37">
        <f>F2909/C2907</f>
        <v>158</v>
      </c>
      <c r="H2909" s="37">
        <v>158</v>
      </c>
    </row>
    <row r="2910" spans="1:8" ht="15.75" x14ac:dyDescent="0.25">
      <c r="A2910" s="245">
        <f>A2907+1</f>
        <v>8</v>
      </c>
      <c r="B2910" s="245" t="s">
        <v>519</v>
      </c>
      <c r="C2910" s="249">
        <v>320.5</v>
      </c>
      <c r="D2910" s="245" t="s">
        <v>214</v>
      </c>
      <c r="E2910" s="38" t="s">
        <v>216</v>
      </c>
      <c r="F2910" s="37">
        <f>SUM(F2911:F2914)</f>
        <v>2469132</v>
      </c>
      <c r="G2910" s="37">
        <f>SUM(G2911:G2914)</f>
        <v>7704</v>
      </c>
      <c r="H2910" s="37">
        <f>SUM(H2911:H2914)</f>
        <v>7704</v>
      </c>
    </row>
    <row r="2911" spans="1:8" ht="15.75" x14ac:dyDescent="0.25">
      <c r="A2911" s="245">
        <v>297</v>
      </c>
      <c r="B2911" s="245"/>
      <c r="C2911" s="249"/>
      <c r="D2911" s="245"/>
      <c r="E2911" s="38" t="s">
        <v>177</v>
      </c>
      <c r="F2911" s="37">
        <f>C2910*H2911</f>
        <v>1681984</v>
      </c>
      <c r="G2911" s="37">
        <f>F2911/C2910</f>
        <v>5248</v>
      </c>
      <c r="H2911" s="37">
        <v>5248</v>
      </c>
    </row>
    <row r="2912" spans="1:8" ht="15.75" x14ac:dyDescent="0.25">
      <c r="A2912" s="245">
        <v>298</v>
      </c>
      <c r="B2912" s="245"/>
      <c r="C2912" s="249"/>
      <c r="D2912" s="245"/>
      <c r="E2912" s="38" t="s">
        <v>207</v>
      </c>
      <c r="F2912" s="37">
        <f>C2910*H2912</f>
        <v>35896</v>
      </c>
      <c r="G2912" s="37">
        <f>F2912/C2910</f>
        <v>112</v>
      </c>
      <c r="H2912" s="37">
        <v>112</v>
      </c>
    </row>
    <row r="2913" spans="1:8" ht="16.5" customHeight="1" x14ac:dyDescent="0.25">
      <c r="A2913" s="245">
        <v>301</v>
      </c>
      <c r="B2913" s="245"/>
      <c r="C2913" s="249"/>
      <c r="D2913" s="245"/>
      <c r="E2913" s="38" t="s">
        <v>399</v>
      </c>
      <c r="F2913" s="37">
        <f>C2910*H2913</f>
        <v>735547.5</v>
      </c>
      <c r="G2913" s="37">
        <f>F2913/C2910</f>
        <v>2295</v>
      </c>
      <c r="H2913" s="37">
        <v>2295</v>
      </c>
    </row>
    <row r="2914" spans="1:8" ht="15.75" x14ac:dyDescent="0.25">
      <c r="A2914" s="245">
        <v>302</v>
      </c>
      <c r="B2914" s="245"/>
      <c r="C2914" s="249"/>
      <c r="D2914" s="245"/>
      <c r="E2914" s="38" t="s">
        <v>207</v>
      </c>
      <c r="F2914" s="37">
        <f>C2910*H2914</f>
        <v>15704.5</v>
      </c>
      <c r="G2914" s="37">
        <f>F2914/C2910</f>
        <v>49</v>
      </c>
      <c r="H2914" s="37">
        <v>49</v>
      </c>
    </row>
    <row r="2915" spans="1:8" ht="15.75" x14ac:dyDescent="0.25">
      <c r="A2915" s="245">
        <f>A2910+1</f>
        <v>9</v>
      </c>
      <c r="B2915" s="245" t="s">
        <v>522</v>
      </c>
      <c r="C2915" s="249">
        <v>362</v>
      </c>
      <c r="D2915" s="245" t="s">
        <v>206</v>
      </c>
      <c r="E2915" s="38" t="s">
        <v>216</v>
      </c>
      <c r="F2915" s="37">
        <f>F2916+F2917</f>
        <v>2729118</v>
      </c>
      <c r="G2915" s="37">
        <f>G2916+G2917</f>
        <v>7539</v>
      </c>
      <c r="H2915" s="37">
        <f>H2916+H2917</f>
        <v>7539</v>
      </c>
    </row>
    <row r="2916" spans="1:8" ht="15.75" x14ac:dyDescent="0.25">
      <c r="A2916" s="245">
        <v>1060</v>
      </c>
      <c r="B2916" s="245"/>
      <c r="C2916" s="249"/>
      <c r="D2916" s="245"/>
      <c r="E2916" s="38" t="s">
        <v>177</v>
      </c>
      <c r="F2916" s="37">
        <f>H2916*C2915</f>
        <v>2671922</v>
      </c>
      <c r="G2916" s="37">
        <f>F2916/C2915</f>
        <v>7381</v>
      </c>
      <c r="H2916" s="37">
        <v>7381</v>
      </c>
    </row>
    <row r="2917" spans="1:8" ht="15.75" x14ac:dyDescent="0.25">
      <c r="A2917" s="245">
        <v>1061</v>
      </c>
      <c r="B2917" s="245"/>
      <c r="C2917" s="249"/>
      <c r="D2917" s="245"/>
      <c r="E2917" s="38" t="s">
        <v>207</v>
      </c>
      <c r="F2917" s="37">
        <f>H2917*C2915</f>
        <v>57196</v>
      </c>
      <c r="G2917" s="37">
        <f>F2917/C2915</f>
        <v>158</v>
      </c>
      <c r="H2917" s="37">
        <v>158</v>
      </c>
    </row>
    <row r="2918" spans="1:8" ht="15.75" customHeight="1" x14ac:dyDescent="0.25">
      <c r="A2918" s="245">
        <f>A2915+1</f>
        <v>10</v>
      </c>
      <c r="B2918" s="245" t="s">
        <v>524</v>
      </c>
      <c r="C2918" s="249">
        <v>394.3</v>
      </c>
      <c r="D2918" s="245" t="s">
        <v>206</v>
      </c>
      <c r="E2918" s="38" t="s">
        <v>216</v>
      </c>
      <c r="F2918" s="37">
        <f>F2919+F2920</f>
        <v>2972627.7</v>
      </c>
      <c r="G2918" s="37">
        <f>G2919+G2920</f>
        <v>7539</v>
      </c>
      <c r="H2918" s="37">
        <f>H2919+H2920</f>
        <v>7539</v>
      </c>
    </row>
    <row r="2919" spans="1:8" ht="15.75" x14ac:dyDescent="0.25">
      <c r="A2919" s="245">
        <v>1060</v>
      </c>
      <c r="B2919" s="245"/>
      <c r="C2919" s="249"/>
      <c r="D2919" s="245"/>
      <c r="E2919" s="38" t="s">
        <v>177</v>
      </c>
      <c r="F2919" s="37">
        <f>H2919*C2918</f>
        <v>2910328.3</v>
      </c>
      <c r="G2919" s="37">
        <f>F2919/C2918</f>
        <v>7381</v>
      </c>
      <c r="H2919" s="37">
        <v>7381</v>
      </c>
    </row>
    <row r="2920" spans="1:8" ht="15.75" x14ac:dyDescent="0.25">
      <c r="A2920" s="245">
        <v>1061</v>
      </c>
      <c r="B2920" s="245"/>
      <c r="C2920" s="249"/>
      <c r="D2920" s="245"/>
      <c r="E2920" s="38" t="s">
        <v>207</v>
      </c>
      <c r="F2920" s="37">
        <f>H2920*C2918</f>
        <v>62299.4</v>
      </c>
      <c r="G2920" s="37">
        <f>F2920/C2918</f>
        <v>158</v>
      </c>
      <c r="H2920" s="37">
        <v>158</v>
      </c>
    </row>
    <row r="2921" spans="1:8" ht="15.75" x14ac:dyDescent="0.25">
      <c r="A2921" s="245">
        <f>A2918+1</f>
        <v>11</v>
      </c>
      <c r="B2921" s="245" t="s">
        <v>525</v>
      </c>
      <c r="C2921" s="249">
        <v>339.5</v>
      </c>
      <c r="D2921" s="245" t="s">
        <v>206</v>
      </c>
      <c r="E2921" s="38" t="s">
        <v>216</v>
      </c>
      <c r="F2921" s="37">
        <f>F2922+F2923</f>
        <v>2559490.5</v>
      </c>
      <c r="G2921" s="37">
        <f>G2922+G2923</f>
        <v>7539</v>
      </c>
      <c r="H2921" s="37">
        <f>H2922+H2923</f>
        <v>7539</v>
      </c>
    </row>
    <row r="2922" spans="1:8" ht="15.75" x14ac:dyDescent="0.25">
      <c r="A2922" s="245">
        <v>1060</v>
      </c>
      <c r="B2922" s="245"/>
      <c r="C2922" s="249"/>
      <c r="D2922" s="245"/>
      <c r="E2922" s="38" t="s">
        <v>177</v>
      </c>
      <c r="F2922" s="37">
        <f>H2922*C2921</f>
        <v>2505849.5</v>
      </c>
      <c r="G2922" s="37">
        <f>F2922/C2921</f>
        <v>7381</v>
      </c>
      <c r="H2922" s="37">
        <v>7381</v>
      </c>
    </row>
    <row r="2923" spans="1:8" ht="15.75" x14ac:dyDescent="0.25">
      <c r="A2923" s="245">
        <v>1061</v>
      </c>
      <c r="B2923" s="245"/>
      <c r="C2923" s="249"/>
      <c r="D2923" s="245"/>
      <c r="E2923" s="38" t="s">
        <v>207</v>
      </c>
      <c r="F2923" s="37">
        <f>H2923*C2921</f>
        <v>53641</v>
      </c>
      <c r="G2923" s="37">
        <f>F2923/C2921</f>
        <v>158</v>
      </c>
      <c r="H2923" s="37">
        <v>158</v>
      </c>
    </row>
    <row r="2924" spans="1:8" ht="15.75" x14ac:dyDescent="0.25">
      <c r="A2924" s="245">
        <f>A2921+1</f>
        <v>12</v>
      </c>
      <c r="B2924" s="245" t="s">
        <v>526</v>
      </c>
      <c r="C2924" s="249">
        <v>354.2</v>
      </c>
      <c r="D2924" s="245" t="s">
        <v>206</v>
      </c>
      <c r="E2924" s="38" t="s">
        <v>216</v>
      </c>
      <c r="F2924" s="37">
        <f>F2925+F2926</f>
        <v>2670313.7999999998</v>
      </c>
      <c r="G2924" s="37">
        <f>G2925+G2926</f>
        <v>7539</v>
      </c>
      <c r="H2924" s="37">
        <f>H2925+H2926</f>
        <v>7539</v>
      </c>
    </row>
    <row r="2925" spans="1:8" ht="15.75" x14ac:dyDescent="0.25">
      <c r="A2925" s="245">
        <v>1060</v>
      </c>
      <c r="B2925" s="245"/>
      <c r="C2925" s="249"/>
      <c r="D2925" s="245"/>
      <c r="E2925" s="38" t="s">
        <v>177</v>
      </c>
      <c r="F2925" s="37">
        <f>H2925*C2924</f>
        <v>2614350.2000000002</v>
      </c>
      <c r="G2925" s="37">
        <f>F2925/C2924</f>
        <v>7381</v>
      </c>
      <c r="H2925" s="37">
        <v>7381</v>
      </c>
    </row>
    <row r="2926" spans="1:8" ht="15.75" x14ac:dyDescent="0.25">
      <c r="A2926" s="245">
        <v>1061</v>
      </c>
      <c r="B2926" s="245"/>
      <c r="C2926" s="249"/>
      <c r="D2926" s="245"/>
      <c r="E2926" s="38" t="s">
        <v>207</v>
      </c>
      <c r="F2926" s="37">
        <f>H2926*C2924</f>
        <v>55963.6</v>
      </c>
      <c r="G2926" s="37">
        <f>F2926/C2924</f>
        <v>158</v>
      </c>
      <c r="H2926" s="37">
        <v>158</v>
      </c>
    </row>
    <row r="2927" spans="1:8" ht="15.75" x14ac:dyDescent="0.25">
      <c r="A2927" s="245">
        <f>A2924+1</f>
        <v>13</v>
      </c>
      <c r="B2927" s="245" t="s">
        <v>527</v>
      </c>
      <c r="C2927" s="249">
        <v>347.9</v>
      </c>
      <c r="D2927" s="245" t="s">
        <v>206</v>
      </c>
      <c r="E2927" s="38" t="s">
        <v>216</v>
      </c>
      <c r="F2927" s="37">
        <f>F2928+F2929</f>
        <v>2622818.1</v>
      </c>
      <c r="G2927" s="37">
        <f>G2928+G2929</f>
        <v>7539</v>
      </c>
      <c r="H2927" s="37">
        <f>H2928+H2929</f>
        <v>7539</v>
      </c>
    </row>
    <row r="2928" spans="1:8" ht="15.75" x14ac:dyDescent="0.25">
      <c r="A2928" s="245">
        <v>1060</v>
      </c>
      <c r="B2928" s="245"/>
      <c r="C2928" s="249"/>
      <c r="D2928" s="245"/>
      <c r="E2928" s="38" t="s">
        <v>177</v>
      </c>
      <c r="F2928" s="37">
        <f>H2928*C2927</f>
        <v>2567849.9</v>
      </c>
      <c r="G2928" s="37">
        <f>F2928/C2927</f>
        <v>7381</v>
      </c>
      <c r="H2928" s="37">
        <v>7381</v>
      </c>
    </row>
    <row r="2929" spans="1:8" ht="15.75" x14ac:dyDescent="0.25">
      <c r="A2929" s="245">
        <v>1061</v>
      </c>
      <c r="B2929" s="245"/>
      <c r="C2929" s="249"/>
      <c r="D2929" s="245"/>
      <c r="E2929" s="38" t="s">
        <v>207</v>
      </c>
      <c r="F2929" s="37">
        <f>H2929*C2927</f>
        <v>54968.2</v>
      </c>
      <c r="G2929" s="37">
        <f>F2929/C2927</f>
        <v>158</v>
      </c>
      <c r="H2929" s="37">
        <v>158</v>
      </c>
    </row>
    <row r="2930" spans="1:8" ht="15.75" x14ac:dyDescent="0.25">
      <c r="A2930" s="189" t="s">
        <v>436</v>
      </c>
      <c r="B2930" s="45"/>
      <c r="C2930" s="37">
        <f>C2931</f>
        <v>482.1</v>
      </c>
      <c r="D2930" s="186"/>
      <c r="E2930" s="38"/>
      <c r="F2930" s="37">
        <f>F2931</f>
        <v>120525</v>
      </c>
      <c r="G2930" s="37"/>
      <c r="H2930" s="37"/>
    </row>
    <row r="2931" spans="1:8" ht="15.75" x14ac:dyDescent="0.25">
      <c r="A2931" s="245">
        <v>1</v>
      </c>
      <c r="B2931" s="245" t="s">
        <v>647</v>
      </c>
      <c r="C2931" s="249">
        <v>482.1</v>
      </c>
      <c r="D2931" s="245" t="s">
        <v>206</v>
      </c>
      <c r="E2931" s="38" t="s">
        <v>216</v>
      </c>
      <c r="F2931" s="37">
        <f>F2932+F2933</f>
        <v>120525</v>
      </c>
      <c r="G2931" s="37">
        <f>G2932+G2933</f>
        <v>250</v>
      </c>
      <c r="H2931" s="37">
        <f>H2932+H2933</f>
        <v>250</v>
      </c>
    </row>
    <row r="2932" spans="1:8" ht="15.75" x14ac:dyDescent="0.25">
      <c r="A2932" s="245">
        <v>1134</v>
      </c>
      <c r="B2932" s="245"/>
      <c r="C2932" s="249"/>
      <c r="D2932" s="245"/>
      <c r="E2932" s="38" t="s">
        <v>175</v>
      </c>
      <c r="F2932" s="37">
        <f>H2932*C2931</f>
        <v>74243.399999999994</v>
      </c>
      <c r="G2932" s="37">
        <f>F2932/C2931</f>
        <v>154</v>
      </c>
      <c r="H2932" s="37">
        <v>154</v>
      </c>
    </row>
    <row r="2933" spans="1:8" ht="31.5" x14ac:dyDescent="0.25">
      <c r="A2933" s="245">
        <v>1135</v>
      </c>
      <c r="B2933" s="245"/>
      <c r="C2933" s="249"/>
      <c r="D2933" s="245"/>
      <c r="E2933" s="38" t="s">
        <v>176</v>
      </c>
      <c r="F2933" s="37">
        <f>H2933*C2931</f>
        <v>46281.599999999999</v>
      </c>
      <c r="G2933" s="37">
        <f>F2933/C2931</f>
        <v>96</v>
      </c>
      <c r="H2933" s="37">
        <v>96</v>
      </c>
    </row>
    <row r="2934" spans="1:8" ht="15.75" x14ac:dyDescent="0.25">
      <c r="A2934" s="189" t="s">
        <v>442</v>
      </c>
      <c r="B2934" s="45"/>
      <c r="C2934" s="37">
        <f>C2935</f>
        <v>400</v>
      </c>
      <c r="D2934" s="186"/>
      <c r="E2934" s="38"/>
      <c r="F2934" s="37">
        <f>F2935</f>
        <v>103600</v>
      </c>
      <c r="G2934" s="37"/>
      <c r="H2934" s="37"/>
    </row>
    <row r="2935" spans="1:8" ht="15.75" x14ac:dyDescent="0.25">
      <c r="A2935" s="245">
        <v>1</v>
      </c>
      <c r="B2935" s="245" t="s">
        <v>514</v>
      </c>
      <c r="C2935" s="249">
        <v>400</v>
      </c>
      <c r="D2935" s="245" t="s">
        <v>206</v>
      </c>
      <c r="E2935" s="38" t="s">
        <v>216</v>
      </c>
      <c r="F2935" s="37">
        <f>F2936+F2937</f>
        <v>103600</v>
      </c>
      <c r="G2935" s="37">
        <f>G2936+G2937</f>
        <v>259</v>
      </c>
      <c r="H2935" s="37">
        <f>H2936+H2937</f>
        <v>259</v>
      </c>
    </row>
    <row r="2936" spans="1:8" ht="15.75" x14ac:dyDescent="0.25">
      <c r="A2936" s="245">
        <v>1134</v>
      </c>
      <c r="B2936" s="245"/>
      <c r="C2936" s="249"/>
      <c r="D2936" s="245"/>
      <c r="E2936" s="38" t="s">
        <v>175</v>
      </c>
      <c r="F2936" s="37">
        <f>H2936*C2935</f>
        <v>65200</v>
      </c>
      <c r="G2936" s="37">
        <f>F2936/C2935</f>
        <v>163</v>
      </c>
      <c r="H2936" s="37">
        <v>163</v>
      </c>
    </row>
    <row r="2937" spans="1:8" ht="31.5" x14ac:dyDescent="0.25">
      <c r="A2937" s="245">
        <v>1135</v>
      </c>
      <c r="B2937" s="245"/>
      <c r="C2937" s="249"/>
      <c r="D2937" s="245"/>
      <c r="E2937" s="38" t="s">
        <v>176</v>
      </c>
      <c r="F2937" s="37">
        <f>H2937*C2935</f>
        <v>38400</v>
      </c>
      <c r="G2937" s="37">
        <f>F2937/C2935</f>
        <v>96</v>
      </c>
      <c r="H2937" s="37">
        <v>96</v>
      </c>
    </row>
    <row r="2938" spans="1:8" ht="15.75" x14ac:dyDescent="0.25">
      <c r="A2938" s="189" t="s">
        <v>453</v>
      </c>
      <c r="B2938" s="45"/>
      <c r="C2938" s="37">
        <f>C2939+C2942</f>
        <v>1876.54</v>
      </c>
      <c r="D2938" s="186"/>
      <c r="E2938" s="38"/>
      <c r="F2938" s="37">
        <f>F2939+F2942</f>
        <v>5414152.9000000004</v>
      </c>
      <c r="G2938" s="37"/>
      <c r="H2938" s="37"/>
    </row>
    <row r="2939" spans="1:8" ht="15.75" x14ac:dyDescent="0.25">
      <c r="A2939" s="245">
        <v>1</v>
      </c>
      <c r="B2939" s="245" t="s">
        <v>641</v>
      </c>
      <c r="C2939" s="249">
        <v>351.8</v>
      </c>
      <c r="D2939" s="245" t="s">
        <v>206</v>
      </c>
      <c r="E2939" s="38" t="s">
        <v>216</v>
      </c>
      <c r="F2939" s="37">
        <f>F2940+F2941</f>
        <v>87950</v>
      </c>
      <c r="G2939" s="37">
        <f>G2940+G2941</f>
        <v>250</v>
      </c>
      <c r="H2939" s="37">
        <f>H2940+H2941</f>
        <v>250</v>
      </c>
    </row>
    <row r="2940" spans="1:8" ht="15.75" x14ac:dyDescent="0.25">
      <c r="A2940" s="245">
        <v>1142</v>
      </c>
      <c r="B2940" s="245"/>
      <c r="C2940" s="249"/>
      <c r="D2940" s="245"/>
      <c r="E2940" s="38" t="s">
        <v>175</v>
      </c>
      <c r="F2940" s="37">
        <f>C2939*H2940</f>
        <v>54177.2</v>
      </c>
      <c r="G2940" s="37">
        <f>F2940/C2939</f>
        <v>154</v>
      </c>
      <c r="H2940" s="37">
        <v>154</v>
      </c>
    </row>
    <row r="2941" spans="1:8" ht="31.5" x14ac:dyDescent="0.25">
      <c r="A2941" s="245">
        <v>1143</v>
      </c>
      <c r="B2941" s="245"/>
      <c r="C2941" s="249"/>
      <c r="D2941" s="245"/>
      <c r="E2941" s="38" t="s">
        <v>176</v>
      </c>
      <c r="F2941" s="37">
        <f>C2939*H2941</f>
        <v>33772.800000000003</v>
      </c>
      <c r="G2941" s="37">
        <f>F2941/C2939</f>
        <v>96</v>
      </c>
      <c r="H2941" s="37">
        <v>96</v>
      </c>
    </row>
    <row r="2942" spans="1:8" ht="15.75" x14ac:dyDescent="0.25">
      <c r="A2942" s="245">
        <v>2</v>
      </c>
      <c r="B2942" s="245" t="s">
        <v>454</v>
      </c>
      <c r="C2942" s="249">
        <v>1524.74</v>
      </c>
      <c r="D2942" s="245" t="s">
        <v>206</v>
      </c>
      <c r="E2942" s="38" t="s">
        <v>216</v>
      </c>
      <c r="F2942" s="37">
        <f>F2943+F2944</f>
        <v>5326202.9000000004</v>
      </c>
      <c r="G2942" s="37">
        <f>G2943+G2944</f>
        <v>3493.19</v>
      </c>
      <c r="H2942" s="37">
        <f>H2943+H2944</f>
        <v>5354</v>
      </c>
    </row>
    <row r="2943" spans="1:8" ht="15.75" x14ac:dyDescent="0.25">
      <c r="A2943" s="245">
        <v>1142</v>
      </c>
      <c r="B2943" s="245"/>
      <c r="C2943" s="249"/>
      <c r="D2943" s="245"/>
      <c r="E2943" s="38" t="s">
        <v>177</v>
      </c>
      <c r="F2943" s="37">
        <v>5214610.24</v>
      </c>
      <c r="G2943" s="37">
        <f>F2943/C2942</f>
        <v>3420</v>
      </c>
      <c r="H2943" s="37">
        <v>5242</v>
      </c>
    </row>
    <row r="2944" spans="1:8" ht="15.75" x14ac:dyDescent="0.25">
      <c r="A2944" s="245">
        <v>1143</v>
      </c>
      <c r="B2944" s="245"/>
      <c r="C2944" s="249"/>
      <c r="D2944" s="245"/>
      <c r="E2944" s="38" t="s">
        <v>207</v>
      </c>
      <c r="F2944" s="37">
        <f>F2943*0.0214</f>
        <v>111592.66</v>
      </c>
      <c r="G2944" s="37">
        <f>F2944/C2942</f>
        <v>73.19</v>
      </c>
      <c r="H2944" s="37">
        <v>112</v>
      </c>
    </row>
    <row r="2945" spans="1:8" ht="15.75" customHeight="1" x14ac:dyDescent="0.25">
      <c r="A2945" s="255" t="s">
        <v>382</v>
      </c>
      <c r="B2945" s="255"/>
      <c r="C2945" s="187">
        <f>C2946</f>
        <v>1541.55</v>
      </c>
      <c r="D2945" s="186"/>
      <c r="E2945" s="38"/>
      <c r="F2945" s="37">
        <f>F2946</f>
        <v>325267.05</v>
      </c>
      <c r="G2945" s="37"/>
      <c r="H2945" s="37"/>
    </row>
    <row r="2946" spans="1:8" ht="15.75" customHeight="1" x14ac:dyDescent="0.25">
      <c r="A2946" s="245">
        <v>1</v>
      </c>
      <c r="B2946" s="245" t="s">
        <v>648</v>
      </c>
      <c r="C2946" s="249">
        <v>1541.55</v>
      </c>
      <c r="D2946" s="245" t="s">
        <v>206</v>
      </c>
      <c r="E2946" s="38" t="s">
        <v>216</v>
      </c>
      <c r="F2946" s="37">
        <f>F2947+F2948</f>
        <v>325267.05</v>
      </c>
      <c r="G2946" s="37">
        <f>G2947+G2948</f>
        <v>211</v>
      </c>
      <c r="H2946" s="37">
        <f>H2947+H2948</f>
        <v>211</v>
      </c>
    </row>
    <row r="2947" spans="1:8" ht="15.75" x14ac:dyDescent="0.25">
      <c r="A2947" s="245">
        <v>1146</v>
      </c>
      <c r="B2947" s="245"/>
      <c r="C2947" s="249"/>
      <c r="D2947" s="245"/>
      <c r="E2947" s="38" t="s">
        <v>175</v>
      </c>
      <c r="F2947" s="37">
        <f>C2946*H2947</f>
        <v>232774.05</v>
      </c>
      <c r="G2947" s="37">
        <f>F2947/C2946</f>
        <v>151</v>
      </c>
      <c r="H2947" s="37">
        <v>151</v>
      </c>
    </row>
    <row r="2948" spans="1:8" ht="31.5" x14ac:dyDescent="0.25">
      <c r="A2948" s="245">
        <v>1147</v>
      </c>
      <c r="B2948" s="245"/>
      <c r="C2948" s="249"/>
      <c r="D2948" s="245"/>
      <c r="E2948" s="38" t="s">
        <v>176</v>
      </c>
      <c r="F2948" s="37">
        <f>C2946*H2948</f>
        <v>92493</v>
      </c>
      <c r="G2948" s="37">
        <f>F2948/C2946</f>
        <v>60</v>
      </c>
      <c r="H2948" s="37">
        <v>60</v>
      </c>
    </row>
    <row r="2949" spans="1:8" ht="15.75" x14ac:dyDescent="0.25">
      <c r="A2949" s="189" t="s">
        <v>215</v>
      </c>
      <c r="B2949" s="45"/>
      <c r="C2949" s="37">
        <f>C2950+C2953+C2956+C2959</f>
        <v>9879.0300000000007</v>
      </c>
      <c r="D2949" s="186"/>
      <c r="E2949" s="38"/>
      <c r="F2949" s="37">
        <f>F2950+F2953+F2956+F2959</f>
        <v>29392750.030000001</v>
      </c>
      <c r="G2949" s="37"/>
      <c r="H2949" s="37"/>
    </row>
    <row r="2950" spans="1:8" ht="15.75" x14ac:dyDescent="0.25">
      <c r="A2950" s="245">
        <v>1</v>
      </c>
      <c r="B2950" s="245" t="s">
        <v>479</v>
      </c>
      <c r="C2950" s="249">
        <v>2657.4</v>
      </c>
      <c r="D2950" s="245" t="s">
        <v>206</v>
      </c>
      <c r="E2950" s="38" t="s">
        <v>216</v>
      </c>
      <c r="F2950" s="37">
        <f>F2951+F2952</f>
        <v>7523099.4000000004</v>
      </c>
      <c r="G2950" s="37">
        <f>G2951+G2952</f>
        <v>2831</v>
      </c>
      <c r="H2950" s="37">
        <f>H2951+H2952</f>
        <v>2831</v>
      </c>
    </row>
    <row r="2951" spans="1:8" ht="15.75" x14ac:dyDescent="0.25">
      <c r="A2951" s="245"/>
      <c r="B2951" s="245"/>
      <c r="C2951" s="249"/>
      <c r="D2951" s="245"/>
      <c r="E2951" s="38" t="s">
        <v>177</v>
      </c>
      <c r="F2951" s="37">
        <f>H2951*C2950</f>
        <v>7366312.7999999998</v>
      </c>
      <c r="G2951" s="37">
        <f>F2951/C2950</f>
        <v>2772</v>
      </c>
      <c r="H2951" s="37">
        <v>2772</v>
      </c>
    </row>
    <row r="2952" spans="1:8" ht="15.75" x14ac:dyDescent="0.25">
      <c r="A2952" s="245"/>
      <c r="B2952" s="245"/>
      <c r="C2952" s="249"/>
      <c r="D2952" s="245"/>
      <c r="E2952" s="38" t="s">
        <v>207</v>
      </c>
      <c r="F2952" s="37">
        <f>H2952*C2950</f>
        <v>156786.6</v>
      </c>
      <c r="G2952" s="37">
        <f>F2952/C2950</f>
        <v>59</v>
      </c>
      <c r="H2952" s="37">
        <v>59</v>
      </c>
    </row>
    <row r="2953" spans="1:8" ht="15.75" x14ac:dyDescent="0.25">
      <c r="A2953" s="245">
        <f>A2950+1</f>
        <v>2</v>
      </c>
      <c r="B2953" s="245" t="s">
        <v>481</v>
      </c>
      <c r="C2953" s="249">
        <v>3603</v>
      </c>
      <c r="D2953" s="245" t="s">
        <v>206</v>
      </c>
      <c r="E2953" s="38" t="s">
        <v>216</v>
      </c>
      <c r="F2953" s="37">
        <f>SUM(F2954:F2955)</f>
        <v>10200093</v>
      </c>
      <c r="G2953" s="37">
        <f>SUM(G2954:G2955)</f>
        <v>2831</v>
      </c>
      <c r="H2953" s="37">
        <f>SUM(H2954:H2955)</f>
        <v>2831</v>
      </c>
    </row>
    <row r="2954" spans="1:8" ht="15.75" x14ac:dyDescent="0.25">
      <c r="A2954" s="245"/>
      <c r="B2954" s="245"/>
      <c r="C2954" s="249"/>
      <c r="D2954" s="245"/>
      <c r="E2954" s="38" t="s">
        <v>177</v>
      </c>
      <c r="F2954" s="37">
        <f>H2954*C2953</f>
        <v>9987516</v>
      </c>
      <c r="G2954" s="37">
        <f>F2954/C2953</f>
        <v>2772</v>
      </c>
      <c r="H2954" s="37">
        <v>2772</v>
      </c>
    </row>
    <row r="2955" spans="1:8" ht="15.75" x14ac:dyDescent="0.25">
      <c r="A2955" s="245"/>
      <c r="B2955" s="245"/>
      <c r="C2955" s="249"/>
      <c r="D2955" s="245"/>
      <c r="E2955" s="38" t="s">
        <v>207</v>
      </c>
      <c r="F2955" s="37">
        <f>H2955*C2953</f>
        <v>212577</v>
      </c>
      <c r="G2955" s="37">
        <f>F2955/C2953</f>
        <v>59</v>
      </c>
      <c r="H2955" s="37">
        <v>59</v>
      </c>
    </row>
    <row r="2956" spans="1:8" ht="15.75" x14ac:dyDescent="0.25">
      <c r="A2956" s="245">
        <f>A2953+1</f>
        <v>3</v>
      </c>
      <c r="B2956" s="245" t="s">
        <v>480</v>
      </c>
      <c r="C2956" s="249">
        <v>751.3</v>
      </c>
      <c r="D2956" s="245" t="s">
        <v>206</v>
      </c>
      <c r="E2956" s="38" t="s">
        <v>216</v>
      </c>
      <c r="F2956" s="37">
        <f>SUM(F2957:F2958)</f>
        <v>3552146.4</v>
      </c>
      <c r="G2956" s="37">
        <f>SUM(G2957:G2958)</f>
        <v>4728</v>
      </c>
      <c r="H2956" s="37">
        <f>SUM(H2957:H2958)</f>
        <v>4728</v>
      </c>
    </row>
    <row r="2957" spans="1:8" ht="15.75" x14ac:dyDescent="0.25">
      <c r="A2957" s="245">
        <v>1150</v>
      </c>
      <c r="B2957" s="245"/>
      <c r="C2957" s="249"/>
      <c r="D2957" s="245"/>
      <c r="E2957" s="38" t="s">
        <v>177</v>
      </c>
      <c r="F2957" s="37">
        <f>H2957*C2956</f>
        <v>3477767.7</v>
      </c>
      <c r="G2957" s="37">
        <f>F2957/C2956</f>
        <v>4629</v>
      </c>
      <c r="H2957" s="37">
        <v>4629</v>
      </c>
    </row>
    <row r="2958" spans="1:8" ht="15.75" x14ac:dyDescent="0.25">
      <c r="A2958" s="245">
        <v>1151</v>
      </c>
      <c r="B2958" s="245"/>
      <c r="C2958" s="249"/>
      <c r="D2958" s="245"/>
      <c r="E2958" s="38" t="s">
        <v>207</v>
      </c>
      <c r="F2958" s="37">
        <f>H2958*C2956</f>
        <v>74378.7</v>
      </c>
      <c r="G2958" s="37">
        <f>F2958/C2956</f>
        <v>99</v>
      </c>
      <c r="H2958" s="37">
        <v>99</v>
      </c>
    </row>
    <row r="2959" spans="1:8" ht="15.75" customHeight="1" x14ac:dyDescent="0.25">
      <c r="A2959" s="245">
        <f>A2956+1</f>
        <v>4</v>
      </c>
      <c r="B2959" s="245" t="s">
        <v>482</v>
      </c>
      <c r="C2959" s="249">
        <v>2867.33</v>
      </c>
      <c r="D2959" s="245" t="s">
        <v>206</v>
      </c>
      <c r="E2959" s="38" t="s">
        <v>216</v>
      </c>
      <c r="F2959" s="37">
        <f>SUM(F2960:F2961)</f>
        <v>8117411.2300000004</v>
      </c>
      <c r="G2959" s="37">
        <f>SUM(G2960:G2961)</f>
        <v>2831</v>
      </c>
      <c r="H2959" s="37">
        <f>SUM(H2960:H2961)</f>
        <v>2831</v>
      </c>
    </row>
    <row r="2960" spans="1:8" ht="15.75" x14ac:dyDescent="0.25">
      <c r="A2960" s="245"/>
      <c r="B2960" s="245"/>
      <c r="C2960" s="249"/>
      <c r="D2960" s="245"/>
      <c r="E2960" s="38" t="s">
        <v>177</v>
      </c>
      <c r="F2960" s="37">
        <f>H2960*C2959</f>
        <v>7948238.7599999998</v>
      </c>
      <c r="G2960" s="37">
        <f>F2960/C2959</f>
        <v>2772</v>
      </c>
      <c r="H2960" s="37">
        <v>2772</v>
      </c>
    </row>
    <row r="2961" spans="1:16" ht="15.75" x14ac:dyDescent="0.25">
      <c r="A2961" s="245"/>
      <c r="B2961" s="245"/>
      <c r="C2961" s="249"/>
      <c r="D2961" s="245"/>
      <c r="E2961" s="38" t="s">
        <v>207</v>
      </c>
      <c r="F2961" s="37">
        <f>H2961*C2959</f>
        <v>169172.47</v>
      </c>
      <c r="G2961" s="37">
        <f>F2961/C2959</f>
        <v>59</v>
      </c>
      <c r="H2961" s="37">
        <v>59</v>
      </c>
    </row>
    <row r="2962" spans="1:16" ht="15.75" x14ac:dyDescent="0.25">
      <c r="A2962" s="189" t="s">
        <v>449</v>
      </c>
      <c r="B2962" s="45"/>
      <c r="C2962" s="37">
        <f>C2963</f>
        <v>885.8</v>
      </c>
      <c r="D2962" s="186"/>
      <c r="E2962" s="38"/>
      <c r="F2962" s="37">
        <f>F2963</f>
        <v>3829039.03</v>
      </c>
      <c r="G2962" s="37"/>
      <c r="H2962" s="37"/>
    </row>
    <row r="2963" spans="1:16" ht="15.75" customHeight="1" x14ac:dyDescent="0.25">
      <c r="A2963" s="245">
        <v>1</v>
      </c>
      <c r="B2963" s="245" t="s">
        <v>450</v>
      </c>
      <c r="C2963" s="249">
        <v>885.8</v>
      </c>
      <c r="D2963" s="245" t="s">
        <v>206</v>
      </c>
      <c r="E2963" s="38" t="s">
        <v>216</v>
      </c>
      <c r="F2963" s="37">
        <f>F2964+F2965</f>
        <v>3829039.03</v>
      </c>
      <c r="G2963" s="37">
        <f>G2964+G2965</f>
        <v>4322.6899999999996</v>
      </c>
      <c r="H2963" s="37">
        <f>H2964+H2965</f>
        <v>7539</v>
      </c>
    </row>
    <row r="2964" spans="1:16" ht="15.75" x14ac:dyDescent="0.25">
      <c r="A2964" s="245">
        <v>1174</v>
      </c>
      <c r="B2964" s="245"/>
      <c r="C2964" s="249"/>
      <c r="D2964" s="245"/>
      <c r="E2964" s="38" t="s">
        <v>177</v>
      </c>
      <c r="F2964" s="37">
        <v>3748814.4</v>
      </c>
      <c r="G2964" s="37">
        <f>F2964/C2963</f>
        <v>4232.12</v>
      </c>
      <c r="H2964" s="37">
        <v>7381</v>
      </c>
    </row>
    <row r="2965" spans="1:16" ht="15.75" x14ac:dyDescent="0.25">
      <c r="A2965" s="245">
        <v>1175</v>
      </c>
      <c r="B2965" s="245"/>
      <c r="C2965" s="249"/>
      <c r="D2965" s="245"/>
      <c r="E2965" s="38" t="s">
        <v>207</v>
      </c>
      <c r="F2965" s="37">
        <f>F2964*0.0214</f>
        <v>80224.63</v>
      </c>
      <c r="G2965" s="37">
        <f>F2965/C2963</f>
        <v>90.57</v>
      </c>
      <c r="H2965" s="37">
        <v>158</v>
      </c>
    </row>
    <row r="2966" spans="1:16" s="4" customFormat="1" x14ac:dyDescent="0.25">
      <c r="A2966" s="57"/>
      <c r="B2966" s="44"/>
      <c r="C2966" s="59"/>
      <c r="D2966" s="44"/>
      <c r="E2966" s="44"/>
      <c r="F2966" s="44"/>
      <c r="G2966" s="44"/>
      <c r="H2966" s="60"/>
      <c r="J2966" s="58"/>
      <c r="M2966" s="58"/>
    </row>
    <row r="2967" spans="1:16" s="4" customFormat="1" x14ac:dyDescent="0.25">
      <c r="A2967" s="173" t="s">
        <v>46</v>
      </c>
      <c r="B2967" s="56"/>
      <c r="C2967" s="56"/>
      <c r="D2967" s="56"/>
      <c r="E2967" s="56"/>
      <c r="F2967" s="56"/>
      <c r="G2967" s="56"/>
      <c r="H2967" s="56"/>
      <c r="I2967" s="44"/>
      <c r="J2967" s="44"/>
      <c r="K2967" s="44"/>
      <c r="L2967" s="44"/>
      <c r="M2967" s="44"/>
      <c r="N2967" s="44"/>
      <c r="O2967" s="44"/>
      <c r="P2967" s="44"/>
    </row>
    <row r="2968" spans="1:16" s="44" customFormat="1" ht="58.5" customHeight="1" x14ac:dyDescent="0.25">
      <c r="A2968" s="258" t="s">
        <v>840</v>
      </c>
      <c r="B2968" s="258"/>
      <c r="C2968" s="258"/>
      <c r="D2968" s="258"/>
      <c r="E2968" s="258"/>
      <c r="F2968" s="258"/>
      <c r="G2968" s="258"/>
      <c r="H2968" s="258"/>
      <c r="J2968" s="60"/>
      <c r="M2968" s="60"/>
    </row>
    <row r="2969" spans="1:16" s="44" customFormat="1" ht="15.75" customHeight="1" x14ac:dyDescent="0.25">
      <c r="A2969" s="258" t="s">
        <v>841</v>
      </c>
      <c r="B2969" s="258"/>
      <c r="C2969" s="258"/>
      <c r="D2969" s="258"/>
      <c r="E2969" s="258"/>
      <c r="F2969" s="258"/>
      <c r="G2969" s="258"/>
      <c r="H2969" s="258"/>
      <c r="J2969" s="60"/>
      <c r="M2969" s="60"/>
    </row>
    <row r="2970" spans="1:16" s="44" customFormat="1" ht="30" customHeight="1" x14ac:dyDescent="0.25">
      <c r="A2970" s="258" t="s">
        <v>842</v>
      </c>
      <c r="B2970" s="258"/>
      <c r="C2970" s="258"/>
      <c r="D2970" s="258"/>
      <c r="E2970" s="258"/>
      <c r="F2970" s="258"/>
      <c r="G2970" s="258"/>
      <c r="H2970" s="258"/>
      <c r="J2970" s="60"/>
      <c r="M2970" s="60"/>
    </row>
    <row r="2971" spans="1:16" s="4" customFormat="1" ht="33" customHeight="1" x14ac:dyDescent="0.25">
      <c r="A2971" s="258" t="s">
        <v>843</v>
      </c>
      <c r="B2971" s="258"/>
      <c r="C2971" s="258"/>
      <c r="D2971" s="258"/>
      <c r="E2971" s="258"/>
      <c r="F2971" s="258"/>
      <c r="G2971" s="258"/>
      <c r="H2971" s="258"/>
      <c r="J2971" s="58"/>
      <c r="M2971" s="58"/>
    </row>
    <row r="2972" spans="1:16" s="4" customFormat="1" x14ac:dyDescent="0.25">
      <c r="A2972" s="173" t="s">
        <v>844</v>
      </c>
      <c r="B2972" s="44"/>
      <c r="C2972" s="59"/>
      <c r="D2972" s="44"/>
      <c r="E2972" s="44"/>
      <c r="F2972" s="44"/>
      <c r="G2972" s="44"/>
      <c r="H2972" s="60"/>
      <c r="J2972" s="58"/>
      <c r="M2972" s="58"/>
    </row>
    <row r="2973" spans="1:16" s="4" customFormat="1" x14ac:dyDescent="0.25">
      <c r="A2973" s="173" t="s">
        <v>845</v>
      </c>
      <c r="B2973" s="44"/>
      <c r="C2973" s="59"/>
      <c r="D2973" s="44"/>
      <c r="E2973" s="44"/>
      <c r="F2973" s="44"/>
      <c r="G2973" s="44"/>
      <c r="H2973" s="60"/>
      <c r="J2973" s="58"/>
      <c r="M2973" s="58"/>
    </row>
  </sheetData>
  <autoFilter ref="A4:H2965"/>
  <customSheetViews>
    <customSheetView guid="{3511D8A4-2A8D-4563-8DF1-C381EEDBF68F}" scale="90" showPageBreaks="1" printArea="1" showAutoFilter="1" topLeftCell="A172">
      <selection activeCell="I185" sqref="I185"/>
      <rowBreaks count="7" manualBreakCount="7">
        <brk id="87" max="7" man="1"/>
        <brk id="166" max="7" man="1"/>
        <brk id="257" max="7" man="1"/>
        <brk id="348" max="7" man="1"/>
        <brk id="447" max="7" man="1"/>
        <brk id="547" max="7" man="1"/>
        <brk id="650" max="7" man="1"/>
      </rowBreaks>
      <pageMargins left="0.31496062992125984" right="0.31496062992125984" top="0.35433070866141736" bottom="0.35433070866141736" header="0.31496062992125984" footer="0.31496062992125984"/>
      <printOptions horizontalCentered="1"/>
      <pageSetup paperSize="9" scale="49" fitToHeight="10" orientation="portrait" r:id="rId1"/>
      <autoFilter ref="B1:I1"/>
    </customSheetView>
    <customSheetView guid="{CC3EEC02-30D2-4905-AE21-71EA71520321}" scale="80" showPageBreaks="1" printArea="1" showAutoFilter="1" topLeftCell="A380">
      <selection activeCell="F648" sqref="F648:H650"/>
      <rowBreaks count="7" manualBreakCount="7">
        <brk id="87" max="7" man="1"/>
        <brk id="166" max="7" man="1"/>
        <brk id="257" max="7" man="1"/>
        <brk id="348" max="7" man="1"/>
        <brk id="447" max="7" man="1"/>
        <brk id="547" max="7" man="1"/>
        <brk id="650" max="7" man="1"/>
      </rowBreaks>
      <pageMargins left="0.31496062992125984" right="0.31496062992125984" top="0.35433070866141736" bottom="0.35433070866141736" header="0.31496062992125984" footer="0.31496062992125984"/>
      <printOptions horizontalCentered="1"/>
      <pageSetup paperSize="9" scale="49" fitToHeight="10" orientation="portrait" r:id="rId2"/>
      <autoFilter ref="B1:I1"/>
    </customSheetView>
    <customSheetView guid="{114D0552-1D3C-4C9A-AF28-55BD1176DD7C}" showPageBreaks="1" fitToPage="1" printArea="1" showAutoFilter="1">
      <pane xSplit="3" ySplit="5" topLeftCell="D133" activePane="bottomRight" state="frozen"/>
      <selection pane="bottomRight" activeCell="F82" sqref="F82"/>
      <rowBreaks count="12" manualBreakCount="12">
        <brk id="64" max="7" man="1"/>
        <brk id="110" max="7" man="1"/>
        <brk id="139" max="7" man="1"/>
        <brk id="150" max="7" man="1"/>
        <brk id="181" max="7" man="1"/>
        <brk id="312" max="7" man="1"/>
        <brk id="365" max="7" man="1"/>
        <brk id="433" max="7" man="1"/>
        <brk id="499" max="7" man="1"/>
        <brk id="569" max="7" man="1"/>
        <brk id="637" max="7" man="1"/>
        <brk id="847" max="7" man="1"/>
      </rowBreaks>
      <pageMargins left="0.31496062992125984" right="0.31496062992125984" top="0.35433070866141736" bottom="0.35433070866141736" header="0.31496062992125984" footer="0.31496062992125984"/>
      <printOptions horizontalCentered="1"/>
      <pageSetup paperSize="9" scale="10" orientation="portrait" r:id="rId3"/>
      <autoFilter ref="B1:I1"/>
    </customSheetView>
  </customSheetViews>
  <mergeCells count="2869">
    <mergeCell ref="D253:D254"/>
    <mergeCell ref="D215:D216"/>
    <mergeCell ref="D226:D228"/>
    <mergeCell ref="D223:D225"/>
    <mergeCell ref="A81:A89"/>
    <mergeCell ref="B81:B89"/>
    <mergeCell ref="C81:C89"/>
    <mergeCell ref="D159:D160"/>
    <mergeCell ref="A156:A160"/>
    <mergeCell ref="B156:B160"/>
    <mergeCell ref="C156:C160"/>
    <mergeCell ref="D154:D155"/>
    <mergeCell ref="D152:D153"/>
    <mergeCell ref="A151:A155"/>
    <mergeCell ref="D1393:D1395"/>
    <mergeCell ref="D1396:D1397"/>
    <mergeCell ref="D1398:D1399"/>
    <mergeCell ref="A161:A165"/>
    <mergeCell ref="B161:B165"/>
    <mergeCell ref="C161:C165"/>
    <mergeCell ref="A1393:A1399"/>
    <mergeCell ref="B1393:B1399"/>
    <mergeCell ref="C1393:C1399"/>
    <mergeCell ref="D245:D246"/>
    <mergeCell ref="D192:D194"/>
    <mergeCell ref="D195:D197"/>
    <mergeCell ref="D198:D200"/>
    <mergeCell ref="D201:D203"/>
    <mergeCell ref="A185:A203"/>
    <mergeCell ref="B185:B203"/>
    <mergeCell ref="C185:C203"/>
    <mergeCell ref="D162:D163"/>
    <mergeCell ref="A204:A216"/>
    <mergeCell ref="B204:B216"/>
    <mergeCell ref="C204:C216"/>
    <mergeCell ref="D205:D206"/>
    <mergeCell ref="D207:D208"/>
    <mergeCell ref="D209:D210"/>
    <mergeCell ref="D247:D248"/>
    <mergeCell ref="D249:D250"/>
    <mergeCell ref="D251:D252"/>
    <mergeCell ref="A2450:A2454"/>
    <mergeCell ref="B2450:B2454"/>
    <mergeCell ref="A2458:A2460"/>
    <mergeCell ref="B2458:B2460"/>
    <mergeCell ref="C2458:C2460"/>
    <mergeCell ref="D2458:D2460"/>
    <mergeCell ref="A776:A780"/>
    <mergeCell ref="B776:B780"/>
    <mergeCell ref="C776:C780"/>
    <mergeCell ref="D776:D780"/>
    <mergeCell ref="A829:A833"/>
    <mergeCell ref="B829:B833"/>
    <mergeCell ref="C829:C833"/>
    <mergeCell ref="D829:D833"/>
    <mergeCell ref="A810:A828"/>
    <mergeCell ref="B810:B828"/>
    <mergeCell ref="A2971:H2971"/>
    <mergeCell ref="D2003:D2005"/>
    <mergeCell ref="B2572:B2574"/>
    <mergeCell ref="C2572:C2574"/>
    <mergeCell ref="D2572:D2574"/>
    <mergeCell ref="A2744:A2748"/>
    <mergeCell ref="B2744:B2748"/>
    <mergeCell ref="C2744:C2748"/>
    <mergeCell ref="D2744:D2748"/>
    <mergeCell ref="D2411:D2413"/>
    <mergeCell ref="A2968:H2968"/>
    <mergeCell ref="A2969:H2969"/>
    <mergeCell ref="A2970:H2970"/>
    <mergeCell ref="A2433:A2448"/>
    <mergeCell ref="A1141:A1144"/>
    <mergeCell ref="B1141:B1144"/>
    <mergeCell ref="A1171:A1172"/>
    <mergeCell ref="B1171:B1172"/>
    <mergeCell ref="D1171:D1172"/>
    <mergeCell ref="A1160:A1162"/>
    <mergeCell ref="B1160:B1162"/>
    <mergeCell ref="C1160:C1162"/>
    <mergeCell ref="D1160:D1162"/>
    <mergeCell ref="A1163:A1166"/>
    <mergeCell ref="B1163:B1166"/>
    <mergeCell ref="D727:D730"/>
    <mergeCell ref="D1042:D1045"/>
    <mergeCell ref="A1035:A1045"/>
    <mergeCell ref="B1035:B1045"/>
    <mergeCell ref="C1035:C1045"/>
    <mergeCell ref="A1173:A1175"/>
    <mergeCell ref="B1173:B1175"/>
    <mergeCell ref="D1173:D1175"/>
    <mergeCell ref="A1167:A1170"/>
    <mergeCell ref="B1167:B1170"/>
    <mergeCell ref="A1135:A1137"/>
    <mergeCell ref="B1135:B1137"/>
    <mergeCell ref="C1141:C1144"/>
    <mergeCell ref="C1167:C1170"/>
    <mergeCell ref="A1148:A1154"/>
    <mergeCell ref="B1148:B1154"/>
    <mergeCell ref="D1135:D1137"/>
    <mergeCell ref="A1138:A1140"/>
    <mergeCell ref="B1138:B1140"/>
    <mergeCell ref="C1138:C1140"/>
    <mergeCell ref="D1138:D1140"/>
    <mergeCell ref="A1145:A1147"/>
    <mergeCell ref="B1145:B1147"/>
    <mergeCell ref="C1145:C1147"/>
    <mergeCell ref="C1163:C1166"/>
    <mergeCell ref="D1163:D1166"/>
    <mergeCell ref="A1155:A1159"/>
    <mergeCell ref="B1155:B1159"/>
    <mergeCell ref="C1155:C1159"/>
    <mergeCell ref="D1155:D1159"/>
    <mergeCell ref="D1167:D1170"/>
    <mergeCell ref="A1120:A1122"/>
    <mergeCell ref="B1120:B1122"/>
    <mergeCell ref="C1120:C1122"/>
    <mergeCell ref="D1120:D1122"/>
    <mergeCell ref="A1123:A1125"/>
    <mergeCell ref="B1123:B1125"/>
    <mergeCell ref="C1123:C1125"/>
    <mergeCell ref="D1123:D1125"/>
    <mergeCell ref="A1126:A1128"/>
    <mergeCell ref="B1126:B1128"/>
    <mergeCell ref="C1126:C1128"/>
    <mergeCell ref="D1126:D1128"/>
    <mergeCell ref="D1145:D1147"/>
    <mergeCell ref="D1141:D1144"/>
    <mergeCell ref="A1129:A1131"/>
    <mergeCell ref="B1129:B1131"/>
    <mergeCell ref="C1129:C1131"/>
    <mergeCell ref="D1129:D1131"/>
    <mergeCell ref="A1132:A1134"/>
    <mergeCell ref="B1132:B1134"/>
    <mergeCell ref="C1132:C1134"/>
    <mergeCell ref="D1132:D1134"/>
    <mergeCell ref="C1099:C1103"/>
    <mergeCell ref="D1099:D1103"/>
    <mergeCell ref="A1104:A1107"/>
    <mergeCell ref="B1104:B1107"/>
    <mergeCell ref="C1104:C1107"/>
    <mergeCell ref="D1104:D1107"/>
    <mergeCell ref="A1087:A1095"/>
    <mergeCell ref="A1108:A1116"/>
    <mergeCell ref="B1108:B1116"/>
    <mergeCell ref="C1108:C1116"/>
    <mergeCell ref="D1109:D1110"/>
    <mergeCell ref="D1111:D1112"/>
    <mergeCell ref="D1113:D1114"/>
    <mergeCell ref="D1115:D1116"/>
    <mergeCell ref="A1099:A1103"/>
    <mergeCell ref="B1099:B1103"/>
    <mergeCell ref="A1117:A1119"/>
    <mergeCell ref="B1117:B1119"/>
    <mergeCell ref="C1117:C1119"/>
    <mergeCell ref="D1117:D1119"/>
    <mergeCell ref="A1081:A1083"/>
    <mergeCell ref="B1081:B1083"/>
    <mergeCell ref="C1081:C1083"/>
    <mergeCell ref="D1081:D1083"/>
    <mergeCell ref="A1084:A1086"/>
    <mergeCell ref="B1084:B1086"/>
    <mergeCell ref="C1084:C1086"/>
    <mergeCell ref="D1084:D1086"/>
    <mergeCell ref="A1096:A1098"/>
    <mergeCell ref="B1096:B1098"/>
    <mergeCell ref="C1096:C1098"/>
    <mergeCell ref="D1096:D1098"/>
    <mergeCell ref="D1090:D1091"/>
    <mergeCell ref="D1094:D1095"/>
    <mergeCell ref="D1092:D1093"/>
    <mergeCell ref="B1087:B1095"/>
    <mergeCell ref="C1087:C1095"/>
    <mergeCell ref="D1088:D1089"/>
    <mergeCell ref="A1063:A1065"/>
    <mergeCell ref="B1063:B1065"/>
    <mergeCell ref="C1063:C1065"/>
    <mergeCell ref="D1063:D1065"/>
    <mergeCell ref="A1066:A1068"/>
    <mergeCell ref="B1066:B1068"/>
    <mergeCell ref="C1066:C1068"/>
    <mergeCell ref="D1066:D1068"/>
    <mergeCell ref="A1069:A1071"/>
    <mergeCell ref="B1069:B1071"/>
    <mergeCell ref="C1069:C1071"/>
    <mergeCell ref="D1069:D1071"/>
    <mergeCell ref="A1072:A1080"/>
    <mergeCell ref="B1072:B1080"/>
    <mergeCell ref="C1072:C1080"/>
    <mergeCell ref="D1073:D1074"/>
    <mergeCell ref="D1075:D1076"/>
    <mergeCell ref="D1077:D1078"/>
    <mergeCell ref="D1079:D1080"/>
    <mergeCell ref="D1036:D1037"/>
    <mergeCell ref="D1038:D1041"/>
    <mergeCell ref="A1046:A1048"/>
    <mergeCell ref="B1046:B1048"/>
    <mergeCell ref="C1046:C1048"/>
    <mergeCell ref="D1046:D1048"/>
    <mergeCell ref="A1049:A1055"/>
    <mergeCell ref="B1049:B1055"/>
    <mergeCell ref="C1049:C1055"/>
    <mergeCell ref="D1050:D1051"/>
    <mergeCell ref="D1052:D1053"/>
    <mergeCell ref="D1054:D1055"/>
    <mergeCell ref="A1056:A1062"/>
    <mergeCell ref="B1056:B1062"/>
    <mergeCell ref="C1056:C1062"/>
    <mergeCell ref="D1057:D1058"/>
    <mergeCell ref="D1059:D1060"/>
    <mergeCell ref="D1061:D1062"/>
    <mergeCell ref="A1014:A1018"/>
    <mergeCell ref="B1014:B1018"/>
    <mergeCell ref="C1014:C1018"/>
    <mergeCell ref="D1014:D1018"/>
    <mergeCell ref="A1019:A1023"/>
    <mergeCell ref="B1019:B1023"/>
    <mergeCell ref="C1019:C1023"/>
    <mergeCell ref="D1019:D1023"/>
    <mergeCell ref="A1024:A1026"/>
    <mergeCell ref="B1024:B1026"/>
    <mergeCell ref="C1024:C1026"/>
    <mergeCell ref="D1024:D1026"/>
    <mergeCell ref="A1027:A1031"/>
    <mergeCell ref="B1027:B1031"/>
    <mergeCell ref="C1027:C1031"/>
    <mergeCell ref="D1027:D1031"/>
    <mergeCell ref="A1032:A1034"/>
    <mergeCell ref="B1032:B1034"/>
    <mergeCell ref="C1032:C1034"/>
    <mergeCell ref="D1032:D1034"/>
    <mergeCell ref="A992:A1000"/>
    <mergeCell ref="B992:B1000"/>
    <mergeCell ref="C992:C1000"/>
    <mergeCell ref="D993:D994"/>
    <mergeCell ref="D995:D996"/>
    <mergeCell ref="D997:D998"/>
    <mergeCell ref="D999:D1000"/>
    <mergeCell ref="A1001:A1003"/>
    <mergeCell ref="B1001:B1003"/>
    <mergeCell ref="C1001:C1003"/>
    <mergeCell ref="D1001:D1003"/>
    <mergeCell ref="A1004:A1008"/>
    <mergeCell ref="B1004:B1008"/>
    <mergeCell ref="C1004:C1008"/>
    <mergeCell ref="D1004:D1008"/>
    <mergeCell ref="A1009:A1013"/>
    <mergeCell ref="B1009:B1013"/>
    <mergeCell ref="C1009:C1013"/>
    <mergeCell ref="D1009:D1013"/>
    <mergeCell ref="A969:A971"/>
    <mergeCell ref="B969:B971"/>
    <mergeCell ref="C969:C971"/>
    <mergeCell ref="D969:D971"/>
    <mergeCell ref="A972:A976"/>
    <mergeCell ref="B972:B976"/>
    <mergeCell ref="C972:C976"/>
    <mergeCell ref="D972:D976"/>
    <mergeCell ref="A977:A981"/>
    <mergeCell ref="B977:B981"/>
    <mergeCell ref="C977:C981"/>
    <mergeCell ref="D977:D981"/>
    <mergeCell ref="A982:A986"/>
    <mergeCell ref="B982:B986"/>
    <mergeCell ref="C982:C986"/>
    <mergeCell ref="D982:D986"/>
    <mergeCell ref="A987:A991"/>
    <mergeCell ref="B987:B991"/>
    <mergeCell ref="C987:C991"/>
    <mergeCell ref="D987:D991"/>
    <mergeCell ref="A931:A933"/>
    <mergeCell ref="B931:B933"/>
    <mergeCell ref="C931:C933"/>
    <mergeCell ref="D931:D933"/>
    <mergeCell ref="A934:A949"/>
    <mergeCell ref="B934:B949"/>
    <mergeCell ref="C934:C949"/>
    <mergeCell ref="D935:D937"/>
    <mergeCell ref="D938:D940"/>
    <mergeCell ref="D941:D943"/>
    <mergeCell ref="D944:D946"/>
    <mergeCell ref="D947:D949"/>
    <mergeCell ref="A950:A968"/>
    <mergeCell ref="B950:B968"/>
    <mergeCell ref="C950:C968"/>
    <mergeCell ref="D951:D953"/>
    <mergeCell ref="D954:D956"/>
    <mergeCell ref="D957:D959"/>
    <mergeCell ref="D960:D962"/>
    <mergeCell ref="D963:D965"/>
    <mergeCell ref="D966:D968"/>
    <mergeCell ref="A914:A916"/>
    <mergeCell ref="B914:B916"/>
    <mergeCell ref="C914:C916"/>
    <mergeCell ref="D914:D916"/>
    <mergeCell ref="A917:A921"/>
    <mergeCell ref="B917:B921"/>
    <mergeCell ref="C917:C921"/>
    <mergeCell ref="D917:D921"/>
    <mergeCell ref="A922:A924"/>
    <mergeCell ref="B922:B924"/>
    <mergeCell ref="C922:C924"/>
    <mergeCell ref="D922:D924"/>
    <mergeCell ref="A925:A927"/>
    <mergeCell ref="B925:B927"/>
    <mergeCell ref="C925:C927"/>
    <mergeCell ref="D925:D927"/>
    <mergeCell ref="A928:A930"/>
    <mergeCell ref="B928:B930"/>
    <mergeCell ref="C928:C930"/>
    <mergeCell ref="D928:D930"/>
    <mergeCell ref="A884:A886"/>
    <mergeCell ref="B884:B886"/>
    <mergeCell ref="C884:C886"/>
    <mergeCell ref="D884:D886"/>
    <mergeCell ref="A897:A899"/>
    <mergeCell ref="B897:B899"/>
    <mergeCell ref="C897:C899"/>
    <mergeCell ref="D897:D899"/>
    <mergeCell ref="A887:A893"/>
    <mergeCell ref="B887:B893"/>
    <mergeCell ref="A900:A902"/>
    <mergeCell ref="B900:B902"/>
    <mergeCell ref="C900:C902"/>
    <mergeCell ref="D900:D902"/>
    <mergeCell ref="A903:A913"/>
    <mergeCell ref="B903:B913"/>
    <mergeCell ref="C903:C913"/>
    <mergeCell ref="D904:D905"/>
    <mergeCell ref="D906:D907"/>
    <mergeCell ref="D908:D909"/>
    <mergeCell ref="D910:D911"/>
    <mergeCell ref="D912:D913"/>
    <mergeCell ref="A865:A867"/>
    <mergeCell ref="B865:B867"/>
    <mergeCell ref="C865:C867"/>
    <mergeCell ref="D865:D867"/>
    <mergeCell ref="A868:A877"/>
    <mergeCell ref="B868:B877"/>
    <mergeCell ref="C868:C877"/>
    <mergeCell ref="D869:D871"/>
    <mergeCell ref="D872:D874"/>
    <mergeCell ref="D875:D877"/>
    <mergeCell ref="A878:A880"/>
    <mergeCell ref="B878:B880"/>
    <mergeCell ref="C878:C880"/>
    <mergeCell ref="D878:D880"/>
    <mergeCell ref="A881:A883"/>
    <mergeCell ref="B881:B883"/>
    <mergeCell ref="C881:C883"/>
    <mergeCell ref="D881:D883"/>
    <mergeCell ref="A845:A853"/>
    <mergeCell ref="B845:B853"/>
    <mergeCell ref="C845:C853"/>
    <mergeCell ref="D846:D847"/>
    <mergeCell ref="D848:D849"/>
    <mergeCell ref="D850:D851"/>
    <mergeCell ref="D852:D853"/>
    <mergeCell ref="A854:A858"/>
    <mergeCell ref="B854:B858"/>
    <mergeCell ref="C854:C858"/>
    <mergeCell ref="D854:D858"/>
    <mergeCell ref="A859:A861"/>
    <mergeCell ref="B859:B861"/>
    <mergeCell ref="C859:C861"/>
    <mergeCell ref="D859:D861"/>
    <mergeCell ref="A862:A864"/>
    <mergeCell ref="B862:B864"/>
    <mergeCell ref="C862:C864"/>
    <mergeCell ref="D862:D864"/>
    <mergeCell ref="D811:D813"/>
    <mergeCell ref="D814:D816"/>
    <mergeCell ref="D817:D819"/>
    <mergeCell ref="D820:D822"/>
    <mergeCell ref="D823:D825"/>
    <mergeCell ref="D826:D828"/>
    <mergeCell ref="A834:A836"/>
    <mergeCell ref="B834:B836"/>
    <mergeCell ref="C834:C836"/>
    <mergeCell ref="D834:D836"/>
    <mergeCell ref="A837:A839"/>
    <mergeCell ref="B837:B839"/>
    <mergeCell ref="C837:C839"/>
    <mergeCell ref="D837:D839"/>
    <mergeCell ref="A840:A844"/>
    <mergeCell ref="B840:B844"/>
    <mergeCell ref="C840:C844"/>
    <mergeCell ref="D841:D842"/>
    <mergeCell ref="D843:D844"/>
    <mergeCell ref="A787:A789"/>
    <mergeCell ref="B787:B789"/>
    <mergeCell ref="C787:C789"/>
    <mergeCell ref="D787:D789"/>
    <mergeCell ref="A795:A803"/>
    <mergeCell ref="B795:B803"/>
    <mergeCell ref="C795:C803"/>
    <mergeCell ref="D796:D797"/>
    <mergeCell ref="D798:D799"/>
    <mergeCell ref="D800:D801"/>
    <mergeCell ref="D802:D803"/>
    <mergeCell ref="A804:A806"/>
    <mergeCell ref="B804:B806"/>
    <mergeCell ref="C804:C806"/>
    <mergeCell ref="D804:D806"/>
    <mergeCell ref="A807:A809"/>
    <mergeCell ref="B807:B809"/>
    <mergeCell ref="C807:C809"/>
    <mergeCell ref="D807:D809"/>
    <mergeCell ref="A761:A775"/>
    <mergeCell ref="B761:B775"/>
    <mergeCell ref="C761:C775"/>
    <mergeCell ref="D762:D763"/>
    <mergeCell ref="D764:D765"/>
    <mergeCell ref="D766:D767"/>
    <mergeCell ref="D768:D769"/>
    <mergeCell ref="D770:D771"/>
    <mergeCell ref="D772:D773"/>
    <mergeCell ref="D774:D775"/>
    <mergeCell ref="A781:A783"/>
    <mergeCell ref="B781:B783"/>
    <mergeCell ref="C781:C783"/>
    <mergeCell ref="D781:D783"/>
    <mergeCell ref="A784:A786"/>
    <mergeCell ref="B784:B786"/>
    <mergeCell ref="C784:C786"/>
    <mergeCell ref="D784:D786"/>
    <mergeCell ref="A735:A737"/>
    <mergeCell ref="B735:B737"/>
    <mergeCell ref="C735:C737"/>
    <mergeCell ref="D735:D737"/>
    <mergeCell ref="A738:A740"/>
    <mergeCell ref="B738:B740"/>
    <mergeCell ref="C738:C740"/>
    <mergeCell ref="D738:D740"/>
    <mergeCell ref="A741:A749"/>
    <mergeCell ref="B741:B749"/>
    <mergeCell ref="C741:C749"/>
    <mergeCell ref="D742:D743"/>
    <mergeCell ref="D744:D745"/>
    <mergeCell ref="D746:D747"/>
    <mergeCell ref="D748:D749"/>
    <mergeCell ref="A750:A760"/>
    <mergeCell ref="B750:B760"/>
    <mergeCell ref="C750:C760"/>
    <mergeCell ref="D751:D752"/>
    <mergeCell ref="D753:D754"/>
    <mergeCell ref="D755:D756"/>
    <mergeCell ref="D757:D758"/>
    <mergeCell ref="D759:D760"/>
    <mergeCell ref="A710:A718"/>
    <mergeCell ref="B710:B718"/>
    <mergeCell ref="C710:C718"/>
    <mergeCell ref="D711:D712"/>
    <mergeCell ref="D713:D714"/>
    <mergeCell ref="D715:D716"/>
    <mergeCell ref="D717:D718"/>
    <mergeCell ref="A719:A721"/>
    <mergeCell ref="B719:B721"/>
    <mergeCell ref="C719:C721"/>
    <mergeCell ref="D719:D721"/>
    <mergeCell ref="A722:A734"/>
    <mergeCell ref="B722:B734"/>
    <mergeCell ref="C722:C734"/>
    <mergeCell ref="D723:D724"/>
    <mergeCell ref="D725:D726"/>
    <mergeCell ref="D731:D734"/>
    <mergeCell ref="A687:A689"/>
    <mergeCell ref="B687:B689"/>
    <mergeCell ref="C687:C689"/>
    <mergeCell ref="D687:D689"/>
    <mergeCell ref="A690:A700"/>
    <mergeCell ref="B690:B700"/>
    <mergeCell ref="C690:C700"/>
    <mergeCell ref="D691:D692"/>
    <mergeCell ref="D693:D694"/>
    <mergeCell ref="D695:D696"/>
    <mergeCell ref="D697:D698"/>
    <mergeCell ref="D699:D700"/>
    <mergeCell ref="A701:A709"/>
    <mergeCell ref="B701:B709"/>
    <mergeCell ref="C701:C709"/>
    <mergeCell ref="D702:D703"/>
    <mergeCell ref="D704:D705"/>
    <mergeCell ref="D706:D707"/>
    <mergeCell ref="D708:D709"/>
    <mergeCell ref="A668:A670"/>
    <mergeCell ref="B668:B670"/>
    <mergeCell ref="C668:C670"/>
    <mergeCell ref="D668:D670"/>
    <mergeCell ref="A671:A673"/>
    <mergeCell ref="B671:B673"/>
    <mergeCell ref="C671:C673"/>
    <mergeCell ref="D671:D673"/>
    <mergeCell ref="A674:A676"/>
    <mergeCell ref="B674:B676"/>
    <mergeCell ref="C674:C676"/>
    <mergeCell ref="D674:D676"/>
    <mergeCell ref="A677:A679"/>
    <mergeCell ref="B677:B679"/>
    <mergeCell ref="C677:C679"/>
    <mergeCell ref="D677:D679"/>
    <mergeCell ref="A680:A686"/>
    <mergeCell ref="B680:B686"/>
    <mergeCell ref="C680:C686"/>
    <mergeCell ref="D681:D682"/>
    <mergeCell ref="D683:D684"/>
    <mergeCell ref="D685:D686"/>
    <mergeCell ref="A633:A635"/>
    <mergeCell ref="B633:B635"/>
    <mergeCell ref="C633:C635"/>
    <mergeCell ref="D633:D635"/>
    <mergeCell ref="A636:A646"/>
    <mergeCell ref="B636:B646"/>
    <mergeCell ref="C636:C646"/>
    <mergeCell ref="D637:D638"/>
    <mergeCell ref="D639:D640"/>
    <mergeCell ref="D641:D642"/>
    <mergeCell ref="D643:D644"/>
    <mergeCell ref="D645:D646"/>
    <mergeCell ref="D647:D649"/>
    <mergeCell ref="D650:D652"/>
    <mergeCell ref="D653:D655"/>
    <mergeCell ref="D656:D658"/>
    <mergeCell ref="A665:A667"/>
    <mergeCell ref="B665:B667"/>
    <mergeCell ref="C665:C667"/>
    <mergeCell ref="D665:D667"/>
    <mergeCell ref="A619:A621"/>
    <mergeCell ref="B619:B621"/>
    <mergeCell ref="C619:C621"/>
    <mergeCell ref="D619:D621"/>
    <mergeCell ref="A622:A624"/>
    <mergeCell ref="B622:B624"/>
    <mergeCell ref="C622:C624"/>
    <mergeCell ref="D622:D624"/>
    <mergeCell ref="A625:A629"/>
    <mergeCell ref="B625:B629"/>
    <mergeCell ref="C625:C629"/>
    <mergeCell ref="D626:D627"/>
    <mergeCell ref="D628:D629"/>
    <mergeCell ref="A630:A632"/>
    <mergeCell ref="B630:B632"/>
    <mergeCell ref="C630:C632"/>
    <mergeCell ref="D630:D632"/>
    <mergeCell ref="C596:C598"/>
    <mergeCell ref="D596:D598"/>
    <mergeCell ref="A599:A608"/>
    <mergeCell ref="B599:B608"/>
    <mergeCell ref="C599:C608"/>
    <mergeCell ref="D600:D602"/>
    <mergeCell ref="D603:D605"/>
    <mergeCell ref="D606:D608"/>
    <mergeCell ref="A609:A613"/>
    <mergeCell ref="B609:B613"/>
    <mergeCell ref="C609:C613"/>
    <mergeCell ref="D610:D611"/>
    <mergeCell ref="D612:D613"/>
    <mergeCell ref="A614:A618"/>
    <mergeCell ref="B614:B618"/>
    <mergeCell ref="C614:C618"/>
    <mergeCell ref="D615:D616"/>
    <mergeCell ref="D617:D618"/>
    <mergeCell ref="A568:A570"/>
    <mergeCell ref="B568:B570"/>
    <mergeCell ref="C568:C570"/>
    <mergeCell ref="D568:D570"/>
    <mergeCell ref="B580:B584"/>
    <mergeCell ref="C580:C584"/>
    <mergeCell ref="D581:D582"/>
    <mergeCell ref="D583:D584"/>
    <mergeCell ref="A585:A587"/>
    <mergeCell ref="B585:B587"/>
    <mergeCell ref="C585:C587"/>
    <mergeCell ref="D585:D587"/>
    <mergeCell ref="A588:A592"/>
    <mergeCell ref="B588:B592"/>
    <mergeCell ref="C588:C592"/>
    <mergeCell ref="D588:D592"/>
    <mergeCell ref="A593:A595"/>
    <mergeCell ref="B593:B595"/>
    <mergeCell ref="C593:C595"/>
    <mergeCell ref="D593:D595"/>
    <mergeCell ref="A548:A550"/>
    <mergeCell ref="B548:B550"/>
    <mergeCell ref="C548:C550"/>
    <mergeCell ref="D548:D550"/>
    <mergeCell ref="A551:A555"/>
    <mergeCell ref="B551:B555"/>
    <mergeCell ref="C551:C555"/>
    <mergeCell ref="D551:D555"/>
    <mergeCell ref="A556:A559"/>
    <mergeCell ref="B556:B559"/>
    <mergeCell ref="C556:C559"/>
    <mergeCell ref="D556:D559"/>
    <mergeCell ref="A560:A562"/>
    <mergeCell ref="B560:B562"/>
    <mergeCell ref="C560:C562"/>
    <mergeCell ref="D560:D562"/>
    <mergeCell ref="A563:A567"/>
    <mergeCell ref="B563:B567"/>
    <mergeCell ref="C563:C567"/>
    <mergeCell ref="D564:D565"/>
    <mergeCell ref="D566:D567"/>
    <mergeCell ref="A532:A536"/>
    <mergeCell ref="B532:B536"/>
    <mergeCell ref="C532:C536"/>
    <mergeCell ref="D532:D536"/>
    <mergeCell ref="A537:A539"/>
    <mergeCell ref="B537:B539"/>
    <mergeCell ref="C537:C539"/>
    <mergeCell ref="D537:D539"/>
    <mergeCell ref="A540:A542"/>
    <mergeCell ref="B540:B542"/>
    <mergeCell ref="C540:C542"/>
    <mergeCell ref="D540:D542"/>
    <mergeCell ref="A543:A547"/>
    <mergeCell ref="B543:B547"/>
    <mergeCell ref="C543:C547"/>
    <mergeCell ref="D544:D545"/>
    <mergeCell ref="D546:D547"/>
    <mergeCell ref="A517:A519"/>
    <mergeCell ref="B517:B519"/>
    <mergeCell ref="C517:C519"/>
    <mergeCell ref="D517:D519"/>
    <mergeCell ref="A520:A522"/>
    <mergeCell ref="B520:B522"/>
    <mergeCell ref="C520:C522"/>
    <mergeCell ref="D520:D522"/>
    <mergeCell ref="A523:A525"/>
    <mergeCell ref="B523:B525"/>
    <mergeCell ref="C523:C525"/>
    <mergeCell ref="D523:D525"/>
    <mergeCell ref="A526:A528"/>
    <mergeCell ref="B526:B528"/>
    <mergeCell ref="C526:C528"/>
    <mergeCell ref="D526:D528"/>
    <mergeCell ref="A529:A531"/>
    <mergeCell ref="B529:B531"/>
    <mergeCell ref="C529:C531"/>
    <mergeCell ref="D529:D531"/>
    <mergeCell ref="A497:A499"/>
    <mergeCell ref="B497:B499"/>
    <mergeCell ref="C497:C499"/>
    <mergeCell ref="D497:D499"/>
    <mergeCell ref="A500:A506"/>
    <mergeCell ref="B500:B506"/>
    <mergeCell ref="C500:C506"/>
    <mergeCell ref="D501:D502"/>
    <mergeCell ref="D503:D504"/>
    <mergeCell ref="D505:D506"/>
    <mergeCell ref="A507:A513"/>
    <mergeCell ref="B507:B513"/>
    <mergeCell ref="C507:C513"/>
    <mergeCell ref="D508:D509"/>
    <mergeCell ref="D510:D511"/>
    <mergeCell ref="D512:D513"/>
    <mergeCell ref="A514:A516"/>
    <mergeCell ref="B514:B516"/>
    <mergeCell ref="C514:C516"/>
    <mergeCell ref="D514:D516"/>
    <mergeCell ref="B482:B484"/>
    <mergeCell ref="C482:C484"/>
    <mergeCell ref="D482:D484"/>
    <mergeCell ref="A485:A487"/>
    <mergeCell ref="B485:B487"/>
    <mergeCell ref="C485:C487"/>
    <mergeCell ref="D485:D487"/>
    <mergeCell ref="A488:A490"/>
    <mergeCell ref="B488:B490"/>
    <mergeCell ref="C488:C490"/>
    <mergeCell ref="D488:D490"/>
    <mergeCell ref="A491:A493"/>
    <mergeCell ref="B491:B493"/>
    <mergeCell ref="C491:C493"/>
    <mergeCell ref="D491:D493"/>
    <mergeCell ref="A494:A496"/>
    <mergeCell ref="B494:B496"/>
    <mergeCell ref="C494:C496"/>
    <mergeCell ref="D494:D496"/>
    <mergeCell ref="A2942:A2944"/>
    <mergeCell ref="B2942:B2944"/>
    <mergeCell ref="C2942:C2944"/>
    <mergeCell ref="D2942:D2944"/>
    <mergeCell ref="A2885:A2887"/>
    <mergeCell ref="B2885:B2887"/>
    <mergeCell ref="C2885:C2887"/>
    <mergeCell ref="D2885:D2887"/>
    <mergeCell ref="A2927:A2929"/>
    <mergeCell ref="B2927:B2929"/>
    <mergeCell ref="D432:D434"/>
    <mergeCell ref="A435:A437"/>
    <mergeCell ref="B435:B437"/>
    <mergeCell ref="C435:C437"/>
    <mergeCell ref="D435:D437"/>
    <mergeCell ref="B438:B444"/>
    <mergeCell ref="C438:C444"/>
    <mergeCell ref="D439:D440"/>
    <mergeCell ref="D441:D442"/>
    <mergeCell ref="D443:D444"/>
    <mergeCell ref="D445:D447"/>
    <mergeCell ref="A448:A454"/>
    <mergeCell ref="B448:B454"/>
    <mergeCell ref="C448:C454"/>
    <mergeCell ref="D449:D450"/>
    <mergeCell ref="D451:D452"/>
    <mergeCell ref="D453:D454"/>
    <mergeCell ref="A463:A465"/>
    <mergeCell ref="B463:B465"/>
    <mergeCell ref="C463:C465"/>
    <mergeCell ref="D463:D465"/>
    <mergeCell ref="A466:A468"/>
    <mergeCell ref="C2398:C2400"/>
    <mergeCell ref="D2398:D2400"/>
    <mergeCell ref="A2392:A2394"/>
    <mergeCell ref="B2392:B2394"/>
    <mergeCell ref="C2392:C2394"/>
    <mergeCell ref="D2392:D2394"/>
    <mergeCell ref="A2417:A2432"/>
    <mergeCell ref="B2417:B2432"/>
    <mergeCell ref="C2417:C2432"/>
    <mergeCell ref="D2418:D2420"/>
    <mergeCell ref="D2421:D2423"/>
    <mergeCell ref="D2424:D2426"/>
    <mergeCell ref="D2430:D2432"/>
    <mergeCell ref="D2427:D2429"/>
    <mergeCell ref="A2404:A2416"/>
    <mergeCell ref="B2433:B2448"/>
    <mergeCell ref="C2433:C2448"/>
    <mergeCell ref="D2434:D2436"/>
    <mergeCell ref="D2437:D2439"/>
    <mergeCell ref="D2440:D2442"/>
    <mergeCell ref="D2443:D2445"/>
    <mergeCell ref="D2446:D2448"/>
    <mergeCell ref="B2404:B2416"/>
    <mergeCell ref="C2404:C2416"/>
    <mergeCell ref="D2405:D2407"/>
    <mergeCell ref="D2408:D2410"/>
    <mergeCell ref="A2368:A2370"/>
    <mergeCell ref="B2368:B2370"/>
    <mergeCell ref="C2368:C2370"/>
    <mergeCell ref="D2368:D2370"/>
    <mergeCell ref="D2414:D2416"/>
    <mergeCell ref="A2395:A2397"/>
    <mergeCell ref="A2057:A2061"/>
    <mergeCell ref="B2057:B2061"/>
    <mergeCell ref="C2057:C2061"/>
    <mergeCell ref="D2057:D2061"/>
    <mergeCell ref="A2052:A2056"/>
    <mergeCell ref="B2052:B2056"/>
    <mergeCell ref="C2052:C2056"/>
    <mergeCell ref="D2052:D2056"/>
    <mergeCell ref="A2374:A2376"/>
    <mergeCell ref="B2374:B2376"/>
    <mergeCell ref="D2378:D2379"/>
    <mergeCell ref="A2386:A2388"/>
    <mergeCell ref="B2386:B2388"/>
    <mergeCell ref="C2386:C2388"/>
    <mergeCell ref="D2386:D2388"/>
    <mergeCell ref="C2374:C2376"/>
    <mergeCell ref="D2374:D2376"/>
    <mergeCell ref="A2377:A2385"/>
    <mergeCell ref="A2389:A2391"/>
    <mergeCell ref="B2389:B2391"/>
    <mergeCell ref="C2389:C2391"/>
    <mergeCell ref="D2389:D2391"/>
    <mergeCell ref="D1626:D1628"/>
    <mergeCell ref="B2049:B2051"/>
    <mergeCell ref="C2049:C2051"/>
    <mergeCell ref="D2049:D2051"/>
    <mergeCell ref="D1630:D1631"/>
    <mergeCell ref="B1646:B1655"/>
    <mergeCell ref="A2371:A2373"/>
    <mergeCell ref="B2371:B2373"/>
    <mergeCell ref="C2371:C2373"/>
    <mergeCell ref="D2371:D2373"/>
    <mergeCell ref="B2069:B2071"/>
    <mergeCell ref="C2069:C2071"/>
    <mergeCell ref="D2069:D2071"/>
    <mergeCell ref="A2118:A2120"/>
    <mergeCell ref="C2118:C2120"/>
    <mergeCell ref="D2118:D2120"/>
    <mergeCell ref="B2395:B2397"/>
    <mergeCell ref="C2395:C2397"/>
    <mergeCell ref="D2395:D2397"/>
    <mergeCell ref="A2049:A2051"/>
    <mergeCell ref="A1600:A1602"/>
    <mergeCell ref="B1600:B1602"/>
    <mergeCell ref="C1600:C1602"/>
    <mergeCell ref="D1600:D1602"/>
    <mergeCell ref="D1559:D1561"/>
    <mergeCell ref="C1565:C1569"/>
    <mergeCell ref="D1566:D1567"/>
    <mergeCell ref="D1568:D1569"/>
    <mergeCell ref="A1603:A1605"/>
    <mergeCell ref="B1603:B1605"/>
    <mergeCell ref="C1603:C1605"/>
    <mergeCell ref="D1603:D1605"/>
    <mergeCell ref="A2876:A2880"/>
    <mergeCell ref="B2876:B2880"/>
    <mergeCell ref="C2876:C2880"/>
    <mergeCell ref="D2876:D2880"/>
    <mergeCell ref="A2069:A2071"/>
    <mergeCell ref="A1609:A1621"/>
    <mergeCell ref="B1609:B1621"/>
    <mergeCell ref="C1609:C1621"/>
    <mergeCell ref="D1610:D1612"/>
    <mergeCell ref="D1613:D1615"/>
    <mergeCell ref="B2377:B2385"/>
    <mergeCell ref="C2377:C2385"/>
    <mergeCell ref="D2380:D2381"/>
    <mergeCell ref="D2382:D2383"/>
    <mergeCell ref="D2384:D2385"/>
    <mergeCell ref="B2118:B2120"/>
    <mergeCell ref="A1622:A1628"/>
    <mergeCell ref="B1622:B1628"/>
    <mergeCell ref="C1622:C1628"/>
    <mergeCell ref="D1623:D1625"/>
    <mergeCell ref="D1295:D1297"/>
    <mergeCell ref="C1276:C1278"/>
    <mergeCell ref="B455:B459"/>
    <mergeCell ref="C455:C459"/>
    <mergeCell ref="D455:D459"/>
    <mergeCell ref="A1422:A1424"/>
    <mergeCell ref="C1422:C1424"/>
    <mergeCell ref="D1422:D1424"/>
    <mergeCell ref="A460:A462"/>
    <mergeCell ref="B460:B462"/>
    <mergeCell ref="C460:C462"/>
    <mergeCell ref="D460:D462"/>
    <mergeCell ref="D1430:D1432"/>
    <mergeCell ref="A1433:A1435"/>
    <mergeCell ref="B1433:B1435"/>
    <mergeCell ref="C1433:C1435"/>
    <mergeCell ref="D1433:D1435"/>
    <mergeCell ref="A1430:A1432"/>
    <mergeCell ref="C1430:C1432"/>
    <mergeCell ref="B466:B468"/>
    <mergeCell ref="C466:C468"/>
    <mergeCell ref="D466:D468"/>
    <mergeCell ref="A469:A471"/>
    <mergeCell ref="B469:B471"/>
    <mergeCell ref="C469:C471"/>
    <mergeCell ref="D469:D471"/>
    <mergeCell ref="A472:A476"/>
    <mergeCell ref="B472:B476"/>
    <mergeCell ref="C472:C476"/>
    <mergeCell ref="D473:D474"/>
    <mergeCell ref="D475:D476"/>
    <mergeCell ref="A477:A481"/>
    <mergeCell ref="C2927:C2929"/>
    <mergeCell ref="D2927:D2929"/>
    <mergeCell ref="A2889:A2891"/>
    <mergeCell ref="B2889:B2891"/>
    <mergeCell ref="C2889:C2891"/>
    <mergeCell ref="D2889:D2891"/>
    <mergeCell ref="A2892:A2894"/>
    <mergeCell ref="B2892:B2894"/>
    <mergeCell ref="A2918:A2920"/>
    <mergeCell ref="B2918:B2920"/>
    <mergeCell ref="B182:B184"/>
    <mergeCell ref="A244:A254"/>
    <mergeCell ref="B244:B254"/>
    <mergeCell ref="C244:C254"/>
    <mergeCell ref="B151:B155"/>
    <mergeCell ref="C151:C155"/>
    <mergeCell ref="C226:C228"/>
    <mergeCell ref="C223:C225"/>
    <mergeCell ref="B226:B228"/>
    <mergeCell ref="B232:B234"/>
    <mergeCell ref="A241:A243"/>
    <mergeCell ref="B241:B243"/>
    <mergeCell ref="C241:C243"/>
    <mergeCell ref="D241:D243"/>
    <mergeCell ref="C229:C231"/>
    <mergeCell ref="D229:D231"/>
    <mergeCell ref="B229:B231"/>
    <mergeCell ref="A263:A278"/>
    <mergeCell ref="B263:B278"/>
    <mergeCell ref="C263:C278"/>
    <mergeCell ref="D264:D266"/>
    <mergeCell ref="D267:D269"/>
    <mergeCell ref="A2924:A2926"/>
    <mergeCell ref="B2924:B2926"/>
    <mergeCell ref="C2924:C2926"/>
    <mergeCell ref="D2924:D2926"/>
    <mergeCell ref="A148:A150"/>
    <mergeCell ref="D1408:D1409"/>
    <mergeCell ref="B2288:B2290"/>
    <mergeCell ref="B148:B150"/>
    <mergeCell ref="C148:C150"/>
    <mergeCell ref="A169:A171"/>
    <mergeCell ref="A66:A68"/>
    <mergeCell ref="B66:B68"/>
    <mergeCell ref="C66:C68"/>
    <mergeCell ref="D66:D68"/>
    <mergeCell ref="A78:A80"/>
    <mergeCell ref="B78:B80"/>
    <mergeCell ref="B69:B77"/>
    <mergeCell ref="C69:C77"/>
    <mergeCell ref="D70:D71"/>
    <mergeCell ref="D72:D73"/>
    <mergeCell ref="D270:D272"/>
    <mergeCell ref="D273:D275"/>
    <mergeCell ref="A260:A262"/>
    <mergeCell ref="B279:B282"/>
    <mergeCell ref="C279:C282"/>
    <mergeCell ref="D279:D282"/>
    <mergeCell ref="A322:A324"/>
    <mergeCell ref="B322:B324"/>
    <mergeCell ref="C322:C324"/>
    <mergeCell ref="D322:D324"/>
    <mergeCell ref="D320:D321"/>
    <mergeCell ref="A317:A321"/>
    <mergeCell ref="D2915:D2917"/>
    <mergeCell ref="B90:B97"/>
    <mergeCell ref="C90:C97"/>
    <mergeCell ref="A111:A147"/>
    <mergeCell ref="B111:B147"/>
    <mergeCell ref="C111:C147"/>
    <mergeCell ref="A325:A327"/>
    <mergeCell ref="B325:B327"/>
    <mergeCell ref="C325:C327"/>
    <mergeCell ref="A90:A97"/>
    <mergeCell ref="C314:C316"/>
    <mergeCell ref="C2918:C2920"/>
    <mergeCell ref="D2918:D2920"/>
    <mergeCell ref="A2921:A2923"/>
    <mergeCell ref="B2921:B2923"/>
    <mergeCell ref="C2921:C2923"/>
    <mergeCell ref="D2921:D2923"/>
    <mergeCell ref="B283:B307"/>
    <mergeCell ref="A308:A310"/>
    <mergeCell ref="B308:B310"/>
    <mergeCell ref="C308:C310"/>
    <mergeCell ref="D308:D310"/>
    <mergeCell ref="A311:A313"/>
    <mergeCell ref="B311:B313"/>
    <mergeCell ref="C311:C313"/>
    <mergeCell ref="D311:D313"/>
    <mergeCell ref="A283:A307"/>
    <mergeCell ref="A1368:A1374"/>
    <mergeCell ref="B1368:B1374"/>
    <mergeCell ref="B1190:B1194"/>
    <mergeCell ref="A432:A434"/>
    <mergeCell ref="B432:B434"/>
    <mergeCell ref="D112:D114"/>
    <mergeCell ref="D115:D117"/>
    <mergeCell ref="D118:D120"/>
    <mergeCell ref="D121:D123"/>
    <mergeCell ref="D124:D126"/>
    <mergeCell ref="A2895:A2897"/>
    <mergeCell ref="A2907:A2909"/>
    <mergeCell ref="B2907:B2909"/>
    <mergeCell ref="C2907:C2909"/>
    <mergeCell ref="D2907:D2909"/>
    <mergeCell ref="D325:D327"/>
    <mergeCell ref="A1365:A1367"/>
    <mergeCell ref="A2898:A2900"/>
    <mergeCell ref="B2898:B2900"/>
    <mergeCell ref="C2898:C2900"/>
    <mergeCell ref="D2898:D2900"/>
    <mergeCell ref="A2910:A2914"/>
    <mergeCell ref="B2910:B2914"/>
    <mergeCell ref="C2910:C2914"/>
    <mergeCell ref="D2910:D2914"/>
    <mergeCell ref="A438:A444"/>
    <mergeCell ref="A445:A447"/>
    <mergeCell ref="B445:B447"/>
    <mergeCell ref="A455:A459"/>
    <mergeCell ref="B1329:B1331"/>
    <mergeCell ref="B1382:B1384"/>
    <mergeCell ref="C1382:C1384"/>
    <mergeCell ref="D1410:D1412"/>
    <mergeCell ref="D1385:D1387"/>
    <mergeCell ref="C1388:C1392"/>
    <mergeCell ref="D1190:D1194"/>
    <mergeCell ref="B1365:B1367"/>
    <mergeCell ref="C2100:C2102"/>
    <mergeCell ref="D2100:D2102"/>
    <mergeCell ref="A2097:A2099"/>
    <mergeCell ref="C2097:C2099"/>
    <mergeCell ref="D2097:D2099"/>
    <mergeCell ref="A2100:A2102"/>
    <mergeCell ref="C2103:C2105"/>
    <mergeCell ref="D2103:D2105"/>
    <mergeCell ref="A2112:A2114"/>
    <mergeCell ref="B2112:B2114"/>
    <mergeCell ref="C2112:C2114"/>
    <mergeCell ref="D2112:D2114"/>
    <mergeCell ref="A2106:A2108"/>
    <mergeCell ref="A2103:A2105"/>
    <mergeCell ref="A2109:A2111"/>
    <mergeCell ref="B2109:B2111"/>
    <mergeCell ref="B2895:B2897"/>
    <mergeCell ref="C2895:C2897"/>
    <mergeCell ref="D2895:D2897"/>
    <mergeCell ref="C2892:C2894"/>
    <mergeCell ref="D2892:D2894"/>
    <mergeCell ref="A2115:A2117"/>
    <mergeCell ref="B2115:B2117"/>
    <mergeCell ref="B2165:B2167"/>
    <mergeCell ref="C2165:C2167"/>
    <mergeCell ref="D2165:D2167"/>
    <mergeCell ref="A2401:A2403"/>
    <mergeCell ref="B2401:B2403"/>
    <mergeCell ref="C2401:C2403"/>
    <mergeCell ref="A2398:A2400"/>
    <mergeCell ref="B2398:B2400"/>
    <mergeCell ref="D2401:D2403"/>
    <mergeCell ref="A1276:A1278"/>
    <mergeCell ref="B1276:B1278"/>
    <mergeCell ref="A2134:A2136"/>
    <mergeCell ref="B2134:B2136"/>
    <mergeCell ref="D2140:D2142"/>
    <mergeCell ref="D2152:D2154"/>
    <mergeCell ref="C2146:C2148"/>
    <mergeCell ref="C2140:C2142"/>
    <mergeCell ref="A2140:A2142"/>
    <mergeCell ref="B2140:B2142"/>
    <mergeCell ref="A2152:A2154"/>
    <mergeCell ref="B2152:B2154"/>
    <mergeCell ref="C1594:C1596"/>
    <mergeCell ref="C1295:C1297"/>
    <mergeCell ref="A1227:A1231"/>
    <mergeCell ref="C1365:C1367"/>
    <mergeCell ref="D1365:D1367"/>
    <mergeCell ref="B1385:B1387"/>
    <mergeCell ref="C1385:C1387"/>
    <mergeCell ref="D1373:D1374"/>
    <mergeCell ref="D1369:D1370"/>
    <mergeCell ref="B1295:B1297"/>
    <mergeCell ref="A1385:A1387"/>
    <mergeCell ref="D1642:D1644"/>
    <mergeCell ref="D1639:D1641"/>
    <mergeCell ref="D1594:D1596"/>
    <mergeCell ref="D1636:D1638"/>
    <mergeCell ref="D1413:D1415"/>
    <mergeCell ref="C1606:C1608"/>
    <mergeCell ref="D1606:D1608"/>
    <mergeCell ref="C1448:C1450"/>
    <mergeCell ref="D1448:D1450"/>
    <mergeCell ref="A1295:A1297"/>
    <mergeCell ref="C2149:C2151"/>
    <mergeCell ref="C2134:C2136"/>
    <mergeCell ref="B1642:B1644"/>
    <mergeCell ref="C1642:C1644"/>
    <mergeCell ref="B1594:B1596"/>
    <mergeCell ref="C1629:C1635"/>
    <mergeCell ref="A2146:A2148"/>
    <mergeCell ref="B1314:B1316"/>
    <mergeCell ref="C1314:C1316"/>
    <mergeCell ref="B2106:B2108"/>
    <mergeCell ref="C2106:C2108"/>
    <mergeCell ref="A1629:A1635"/>
    <mergeCell ref="A2137:A2139"/>
    <mergeCell ref="C2137:C2139"/>
    <mergeCell ref="C1639:C1641"/>
    <mergeCell ref="A1636:A1638"/>
    <mergeCell ref="B2146:B2148"/>
    <mergeCell ref="C2143:C2145"/>
    <mergeCell ref="A1639:A1641"/>
    <mergeCell ref="B1639:B1641"/>
    <mergeCell ref="C1636:C1638"/>
    <mergeCell ref="C2130:C2132"/>
    <mergeCell ref="C2122:C2124"/>
    <mergeCell ref="A2063:A2065"/>
    <mergeCell ref="B2063:B2065"/>
    <mergeCell ref="C2063:C2065"/>
    <mergeCell ref="A2066:A2068"/>
    <mergeCell ref="B2066:B2068"/>
    <mergeCell ref="C2066:C2068"/>
    <mergeCell ref="A2089:A2091"/>
    <mergeCell ref="B2089:B2091"/>
    <mergeCell ref="B2935:B2937"/>
    <mergeCell ref="C2935:C2937"/>
    <mergeCell ref="A2901:A2903"/>
    <mergeCell ref="B2901:B2903"/>
    <mergeCell ref="B2137:B2139"/>
    <mergeCell ref="A2882:A2884"/>
    <mergeCell ref="B2161:B2163"/>
    <mergeCell ref="D2882:D2884"/>
    <mergeCell ref="B2143:B2145"/>
    <mergeCell ref="A2149:A2151"/>
    <mergeCell ref="B2149:B2151"/>
    <mergeCell ref="A2155:B2155"/>
    <mergeCell ref="B2193:B2195"/>
    <mergeCell ref="C2193:C2195"/>
    <mergeCell ref="B2126:B2128"/>
    <mergeCell ref="A2165:A2167"/>
    <mergeCell ref="A2161:A2163"/>
    <mergeCell ref="C2152:C2154"/>
    <mergeCell ref="D2149:D2151"/>
    <mergeCell ref="D2146:D2148"/>
    <mergeCell ref="D2143:D2145"/>
    <mergeCell ref="D2935:D2937"/>
    <mergeCell ref="D2901:D2903"/>
    <mergeCell ref="D2134:D2136"/>
    <mergeCell ref="D2130:D2132"/>
    <mergeCell ref="A2904:A2906"/>
    <mergeCell ref="B2904:B2906"/>
    <mergeCell ref="C2904:C2906"/>
    <mergeCell ref="D2904:D2906"/>
    <mergeCell ref="A2915:A2917"/>
    <mergeCell ref="B2915:B2917"/>
    <mergeCell ref="C2915:C2917"/>
    <mergeCell ref="B1323:B1325"/>
    <mergeCell ref="C2115:C2117"/>
    <mergeCell ref="C1323:C1325"/>
    <mergeCell ref="A1606:A1608"/>
    <mergeCell ref="B1636:B1638"/>
    <mergeCell ref="A2078:A2080"/>
    <mergeCell ref="A2953:A2955"/>
    <mergeCell ref="B2953:B2955"/>
    <mergeCell ref="C2953:C2955"/>
    <mergeCell ref="D2953:D2955"/>
    <mergeCell ref="B2882:B2884"/>
    <mergeCell ref="A2956:A2958"/>
    <mergeCell ref="B2956:B2958"/>
    <mergeCell ref="C2956:C2958"/>
    <mergeCell ref="D2956:D2958"/>
    <mergeCell ref="B2931:B2933"/>
    <mergeCell ref="C2901:C2903"/>
    <mergeCell ref="D2950:D2952"/>
    <mergeCell ref="A2168:A2170"/>
    <mergeCell ref="B2168:B2170"/>
    <mergeCell ref="C2168:C2170"/>
    <mergeCell ref="D2168:D2170"/>
    <mergeCell ref="A2186:A2192"/>
    <mergeCell ref="B2186:B2192"/>
    <mergeCell ref="C2186:C2192"/>
    <mergeCell ref="D2187:D2188"/>
    <mergeCell ref="D2193:D2195"/>
    <mergeCell ref="A2950:A2952"/>
    <mergeCell ref="B2950:B2952"/>
    <mergeCell ref="C2950:C2952"/>
    <mergeCell ref="C2882:C2884"/>
    <mergeCell ref="A2935:A2937"/>
    <mergeCell ref="C1344:C1346"/>
    <mergeCell ref="D1344:D1346"/>
    <mergeCell ref="A1341:A1343"/>
    <mergeCell ref="B1341:B1343"/>
    <mergeCell ref="C1341:C1343"/>
    <mergeCell ref="D1332:D1334"/>
    <mergeCell ref="A1332:A1334"/>
    <mergeCell ref="A1326:A1328"/>
    <mergeCell ref="C1326:C1328"/>
    <mergeCell ref="D2115:D2117"/>
    <mergeCell ref="B2097:B2099"/>
    <mergeCell ref="B1629:B1635"/>
    <mergeCell ref="D1347:D1349"/>
    <mergeCell ref="D2106:D2108"/>
    <mergeCell ref="C2075:C2077"/>
    <mergeCell ref="D2075:D2077"/>
    <mergeCell ref="B2103:B2105"/>
    <mergeCell ref="C2084:C2088"/>
    <mergeCell ref="B1606:B1608"/>
    <mergeCell ref="C2109:C2111"/>
    <mergeCell ref="C1332:C1334"/>
    <mergeCell ref="D1632:D1633"/>
    <mergeCell ref="D1634:D1635"/>
    <mergeCell ref="D1616:D1618"/>
    <mergeCell ref="D1619:D1621"/>
    <mergeCell ref="D2109:D2111"/>
    <mergeCell ref="D2063:D2065"/>
    <mergeCell ref="D2066:D2068"/>
    <mergeCell ref="C2089:C2091"/>
    <mergeCell ref="D2089:D2091"/>
    <mergeCell ref="A2092:A2096"/>
    <mergeCell ref="B2092:B2096"/>
    <mergeCell ref="D2939:D2941"/>
    <mergeCell ref="D1314:D1316"/>
    <mergeCell ref="D2072:D2074"/>
    <mergeCell ref="A1344:A1346"/>
    <mergeCell ref="B1344:B1346"/>
    <mergeCell ref="D1326:D1328"/>
    <mergeCell ref="D2084:D2088"/>
    <mergeCell ref="B1332:B1334"/>
    <mergeCell ref="C1329:C1331"/>
    <mergeCell ref="D1341:D1343"/>
    <mergeCell ref="B2081:B2083"/>
    <mergeCell ref="C2081:C2083"/>
    <mergeCell ref="D2081:D2083"/>
    <mergeCell ref="B1354:B1356"/>
    <mergeCell ref="C1368:C1374"/>
    <mergeCell ref="C1378:C1381"/>
    <mergeCell ref="C1361:C1363"/>
    <mergeCell ref="B1430:B1432"/>
    <mergeCell ref="A2084:A2088"/>
    <mergeCell ref="B2084:B2088"/>
    <mergeCell ref="A1663:A1665"/>
    <mergeCell ref="B1378:B1381"/>
    <mergeCell ref="D1354:D1356"/>
    <mergeCell ref="B1597:B1599"/>
    <mergeCell ref="C1597:C1599"/>
    <mergeCell ref="B1361:B1363"/>
    <mergeCell ref="C2078:C2080"/>
    <mergeCell ref="D2078:D2080"/>
    <mergeCell ref="B2078:B2080"/>
    <mergeCell ref="A2081:A2083"/>
    <mergeCell ref="B1663:B1665"/>
    <mergeCell ref="A1673:A1675"/>
    <mergeCell ref="B1292:B1294"/>
    <mergeCell ref="C1270:C1272"/>
    <mergeCell ref="C1279:C1281"/>
    <mergeCell ref="C1292:C1294"/>
    <mergeCell ref="B1270:B1272"/>
    <mergeCell ref="D1212:D1214"/>
    <mergeCell ref="B1212:B1214"/>
    <mergeCell ref="D1287:D1291"/>
    <mergeCell ref="C1238:C1240"/>
    <mergeCell ref="B1203:B1205"/>
    <mergeCell ref="B1311:B1313"/>
    <mergeCell ref="C1335:C1337"/>
    <mergeCell ref="C1338:C1340"/>
    <mergeCell ref="D1338:D1340"/>
    <mergeCell ref="B1335:B1337"/>
    <mergeCell ref="D1335:D1337"/>
    <mergeCell ref="D1311:D1313"/>
    <mergeCell ref="B1317:B1319"/>
    <mergeCell ref="C1317:C1319"/>
    <mergeCell ref="D1317:D1319"/>
    <mergeCell ref="A1308:B1308"/>
    <mergeCell ref="B1258:B1260"/>
    <mergeCell ref="C1258:C1260"/>
    <mergeCell ref="D1258:D1260"/>
    <mergeCell ref="D1282:D1286"/>
    <mergeCell ref="A1287:A1291"/>
    <mergeCell ref="B1287:B1291"/>
    <mergeCell ref="C1287:C1291"/>
    <mergeCell ref="A1317:A1319"/>
    <mergeCell ref="D1323:D1325"/>
    <mergeCell ref="B1282:B1286"/>
    <mergeCell ref="A1323:A1325"/>
    <mergeCell ref="D148:D150"/>
    <mergeCell ref="D182:D184"/>
    <mergeCell ref="D169:D171"/>
    <mergeCell ref="D179:D181"/>
    <mergeCell ref="D217:D219"/>
    <mergeCell ref="D220:D222"/>
    <mergeCell ref="C220:C222"/>
    <mergeCell ref="D166:D168"/>
    <mergeCell ref="B314:B316"/>
    <mergeCell ref="B260:B262"/>
    <mergeCell ref="B235:B237"/>
    <mergeCell ref="C260:C262"/>
    <mergeCell ref="D260:D262"/>
    <mergeCell ref="C235:C237"/>
    <mergeCell ref="B238:B240"/>
    <mergeCell ref="C238:C240"/>
    <mergeCell ref="D255:D259"/>
    <mergeCell ref="D314:D316"/>
    <mergeCell ref="D276:D278"/>
    <mergeCell ref="D293:D295"/>
    <mergeCell ref="D296:D298"/>
    <mergeCell ref="D299:D301"/>
    <mergeCell ref="D302:D304"/>
    <mergeCell ref="D305:D307"/>
    <mergeCell ref="C283:C307"/>
    <mergeCell ref="D284:D286"/>
    <mergeCell ref="D287:D289"/>
    <mergeCell ref="D290:D292"/>
    <mergeCell ref="D211:D212"/>
    <mergeCell ref="D213:D214"/>
    <mergeCell ref="D186:D188"/>
    <mergeCell ref="D189:D191"/>
    <mergeCell ref="C59:C61"/>
    <mergeCell ref="D59:D61"/>
    <mergeCell ref="A1403:A1409"/>
    <mergeCell ref="B1403:B1409"/>
    <mergeCell ref="C1403:C1409"/>
    <mergeCell ref="D1404:D1405"/>
    <mergeCell ref="D1406:D1407"/>
    <mergeCell ref="A179:A181"/>
    <mergeCell ref="C217:C219"/>
    <mergeCell ref="B179:B181"/>
    <mergeCell ref="A279:A282"/>
    <mergeCell ref="A182:A184"/>
    <mergeCell ref="D78:D80"/>
    <mergeCell ref="D99:D102"/>
    <mergeCell ref="C182:C184"/>
    <mergeCell ref="D164:D165"/>
    <mergeCell ref="C179:C181"/>
    <mergeCell ref="C78:C80"/>
    <mergeCell ref="D95:D97"/>
    <mergeCell ref="D127:D129"/>
    <mergeCell ref="D103:D106"/>
    <mergeCell ref="C172:C178"/>
    <mergeCell ref="D107:D110"/>
    <mergeCell ref="D84:D85"/>
    <mergeCell ref="D130:D132"/>
    <mergeCell ref="D133:D135"/>
    <mergeCell ref="D136:D138"/>
    <mergeCell ref="D88:D89"/>
    <mergeCell ref="D90:D94"/>
    <mergeCell ref="D86:D87"/>
    <mergeCell ref="D156:D158"/>
    <mergeCell ref="D238:D240"/>
    <mergeCell ref="A1:H1"/>
    <mergeCell ref="B14:B16"/>
    <mergeCell ref="B18:B20"/>
    <mergeCell ref="C14:C16"/>
    <mergeCell ref="D14:D16"/>
    <mergeCell ref="A14:A16"/>
    <mergeCell ref="A18:A20"/>
    <mergeCell ref="A8:A10"/>
    <mergeCell ref="B8:B10"/>
    <mergeCell ref="C8:C10"/>
    <mergeCell ref="D24:D26"/>
    <mergeCell ref="D27:D29"/>
    <mergeCell ref="D42:D44"/>
    <mergeCell ref="B24:B26"/>
    <mergeCell ref="B27:B29"/>
    <mergeCell ref="C24:C26"/>
    <mergeCell ref="C27:C29"/>
    <mergeCell ref="B33:B35"/>
    <mergeCell ref="C33:C35"/>
    <mergeCell ref="B39:B41"/>
    <mergeCell ref="C18:C20"/>
    <mergeCell ref="D18:D20"/>
    <mergeCell ref="D21:D23"/>
    <mergeCell ref="D36:D38"/>
    <mergeCell ref="C42:C44"/>
    <mergeCell ref="C36:C38"/>
    <mergeCell ref="C39:C41"/>
    <mergeCell ref="D33:D35"/>
    <mergeCell ref="A5:B5"/>
    <mergeCell ref="B217:B219"/>
    <mergeCell ref="B329:B331"/>
    <mergeCell ref="A1177:A1179"/>
    <mergeCell ref="A1183:A1185"/>
    <mergeCell ref="C329:C331"/>
    <mergeCell ref="B220:B222"/>
    <mergeCell ref="D8:D10"/>
    <mergeCell ref="A1180:A1182"/>
    <mergeCell ref="A314:A316"/>
    <mergeCell ref="A229:A231"/>
    <mergeCell ref="A217:A219"/>
    <mergeCell ref="A238:A240"/>
    <mergeCell ref="A235:A237"/>
    <mergeCell ref="A223:A225"/>
    <mergeCell ref="A232:A234"/>
    <mergeCell ref="A255:A259"/>
    <mergeCell ref="A63:A65"/>
    <mergeCell ref="A69:A77"/>
    <mergeCell ref="D142:D144"/>
    <mergeCell ref="D145:D147"/>
    <mergeCell ref="D139:D141"/>
    <mergeCell ref="B63:B65"/>
    <mergeCell ref="D76:D77"/>
    <mergeCell ref="D82:D83"/>
    <mergeCell ref="C63:C65"/>
    <mergeCell ref="D74:D75"/>
    <mergeCell ref="C56:C58"/>
    <mergeCell ref="D51:D52"/>
    <mergeCell ref="D53:D54"/>
    <mergeCell ref="D56:D58"/>
    <mergeCell ref="C50:C54"/>
    <mergeCell ref="D63:D65"/>
    <mergeCell ref="A1329:A1331"/>
    <mergeCell ref="D1329:D1331"/>
    <mergeCell ref="A1335:A1337"/>
    <mergeCell ref="A2129:B2129"/>
    <mergeCell ref="C1299:C1301"/>
    <mergeCell ref="A1311:A1313"/>
    <mergeCell ref="B1299:B1301"/>
    <mergeCell ref="A1305:A1307"/>
    <mergeCell ref="A1195:A1197"/>
    <mergeCell ref="D1279:D1281"/>
    <mergeCell ref="D1270:D1272"/>
    <mergeCell ref="B1279:B1281"/>
    <mergeCell ref="D1273:D1275"/>
    <mergeCell ref="A1199:A1201"/>
    <mergeCell ref="A220:A222"/>
    <mergeCell ref="B317:B321"/>
    <mergeCell ref="B1183:B1185"/>
    <mergeCell ref="C1171:C1172"/>
    <mergeCell ref="D235:D237"/>
    <mergeCell ref="D232:D234"/>
    <mergeCell ref="D385:D387"/>
    <mergeCell ref="D336:D337"/>
    <mergeCell ref="D338:D339"/>
    <mergeCell ref="D382:D384"/>
    <mergeCell ref="D318:D319"/>
    <mergeCell ref="C335:C343"/>
    <mergeCell ref="D332:D334"/>
    <mergeCell ref="D379:D381"/>
    <mergeCell ref="D329:D331"/>
    <mergeCell ref="C1195:C1197"/>
    <mergeCell ref="C317:C321"/>
    <mergeCell ref="C332:C334"/>
    <mergeCell ref="A46:A48"/>
    <mergeCell ref="B46:B48"/>
    <mergeCell ref="C46:C48"/>
    <mergeCell ref="D46:D48"/>
    <mergeCell ref="A11:A13"/>
    <mergeCell ref="B11:B13"/>
    <mergeCell ref="C11:C13"/>
    <mergeCell ref="B21:B23"/>
    <mergeCell ref="C21:C23"/>
    <mergeCell ref="B42:B44"/>
    <mergeCell ref="A1258:A1260"/>
    <mergeCell ref="B332:B334"/>
    <mergeCell ref="D11:D13"/>
    <mergeCell ref="A21:A23"/>
    <mergeCell ref="A2130:A2132"/>
    <mergeCell ref="A1594:A1596"/>
    <mergeCell ref="A1338:A1340"/>
    <mergeCell ref="B1338:B1340"/>
    <mergeCell ref="D1597:D1599"/>
    <mergeCell ref="A226:A228"/>
    <mergeCell ref="A1320:A1322"/>
    <mergeCell ref="B1320:B1322"/>
    <mergeCell ref="C1320:C1322"/>
    <mergeCell ref="D1320:D1322"/>
    <mergeCell ref="D1292:D1294"/>
    <mergeCell ref="D1302:D1304"/>
    <mergeCell ref="D1305:D1307"/>
    <mergeCell ref="A1299:A1301"/>
    <mergeCell ref="A1314:A1316"/>
    <mergeCell ref="C1311:C1313"/>
    <mergeCell ref="B1326:B1328"/>
    <mergeCell ref="C2126:C2128"/>
    <mergeCell ref="D1180:D1182"/>
    <mergeCell ref="D1177:D1179"/>
    <mergeCell ref="A1212:A1214"/>
    <mergeCell ref="A1203:A1205"/>
    <mergeCell ref="D1203:D1205"/>
    <mergeCell ref="D1209:D1211"/>
    <mergeCell ref="A1206:A1208"/>
    <mergeCell ref="D1183:D1185"/>
    <mergeCell ref="C1203:C1205"/>
    <mergeCell ref="B1209:B1211"/>
    <mergeCell ref="B1180:B1182"/>
    <mergeCell ref="B1177:B1179"/>
    <mergeCell ref="C1177:C1179"/>
    <mergeCell ref="C1180:C1182"/>
    <mergeCell ref="C1148:C1154"/>
    <mergeCell ref="B223:B225"/>
    <mergeCell ref="C1173:C1175"/>
    <mergeCell ref="C232:C234"/>
    <mergeCell ref="B255:B259"/>
    <mergeCell ref="C255:C259"/>
    <mergeCell ref="C1183:C1185"/>
    <mergeCell ref="C1190:C1194"/>
    <mergeCell ref="C432:C434"/>
    <mergeCell ref="C445:C447"/>
    <mergeCell ref="C810:C828"/>
    <mergeCell ref="C1135:C1137"/>
    <mergeCell ref="D1195:D1197"/>
    <mergeCell ref="B477:B481"/>
    <mergeCell ref="C477:C481"/>
    <mergeCell ref="D478:D479"/>
    <mergeCell ref="D480:D481"/>
    <mergeCell ref="A482:A484"/>
    <mergeCell ref="C1218:C1220"/>
    <mergeCell ref="D1218:D1220"/>
    <mergeCell ref="A1224:A1226"/>
    <mergeCell ref="B1224:B1226"/>
    <mergeCell ref="C1224:C1226"/>
    <mergeCell ref="C1215:C1217"/>
    <mergeCell ref="D1215:D1217"/>
    <mergeCell ref="C1212:C1214"/>
    <mergeCell ref="D1224:D1226"/>
    <mergeCell ref="A1221:A1223"/>
    <mergeCell ref="B1221:B1223"/>
    <mergeCell ref="C1221:C1223"/>
    <mergeCell ref="A1215:A1217"/>
    <mergeCell ref="B1215:B1217"/>
    <mergeCell ref="D1221:D1223"/>
    <mergeCell ref="B1195:B1197"/>
    <mergeCell ref="A1190:A1194"/>
    <mergeCell ref="C1209:C1211"/>
    <mergeCell ref="B1199:B1201"/>
    <mergeCell ref="C1199:C1201"/>
    <mergeCell ref="D1199:D1201"/>
    <mergeCell ref="B1206:B1208"/>
    <mergeCell ref="C1206:C1208"/>
    <mergeCell ref="D1206:D1208"/>
    <mergeCell ref="A1209:A1211"/>
    <mergeCell ref="B1249:B1251"/>
    <mergeCell ref="C1249:C1251"/>
    <mergeCell ref="D1249:D1251"/>
    <mergeCell ref="B1227:B1231"/>
    <mergeCell ref="C1227:C1231"/>
    <mergeCell ref="C1244:C1248"/>
    <mergeCell ref="D1244:D1248"/>
    <mergeCell ref="A1241:A1243"/>
    <mergeCell ref="B1241:B1243"/>
    <mergeCell ref="C1241:C1243"/>
    <mergeCell ref="D1241:D1243"/>
    <mergeCell ref="B1232:B1234"/>
    <mergeCell ref="C1232:C1234"/>
    <mergeCell ref="D1232:D1234"/>
    <mergeCell ref="A1235:A1237"/>
    <mergeCell ref="B1235:B1237"/>
    <mergeCell ref="C1235:C1237"/>
    <mergeCell ref="D1235:D1237"/>
    <mergeCell ref="D1227:D1231"/>
    <mergeCell ref="A1232:A1234"/>
    <mergeCell ref="A1238:A1240"/>
    <mergeCell ref="B1238:B1240"/>
    <mergeCell ref="D1238:D1240"/>
    <mergeCell ref="A1282:A1286"/>
    <mergeCell ref="A1266:A1268"/>
    <mergeCell ref="B1266:B1268"/>
    <mergeCell ref="C1266:C1268"/>
    <mergeCell ref="D1266:D1268"/>
    <mergeCell ref="A1262:A1264"/>
    <mergeCell ref="B1262:B1264"/>
    <mergeCell ref="C1262:C1264"/>
    <mergeCell ref="D1262:D1264"/>
    <mergeCell ref="A1255:A1257"/>
    <mergeCell ref="B1255:B1257"/>
    <mergeCell ref="C1255:C1257"/>
    <mergeCell ref="D1255:D1257"/>
    <mergeCell ref="A329:A331"/>
    <mergeCell ref="A24:A26"/>
    <mergeCell ref="A27:A29"/>
    <mergeCell ref="A36:A38"/>
    <mergeCell ref="D340:D341"/>
    <mergeCell ref="D342:D343"/>
    <mergeCell ref="B56:B58"/>
    <mergeCell ref="B50:B54"/>
    <mergeCell ref="A1252:A1254"/>
    <mergeCell ref="B1252:B1254"/>
    <mergeCell ref="A1244:A1248"/>
    <mergeCell ref="B1244:B1248"/>
    <mergeCell ref="A1218:A1220"/>
    <mergeCell ref="B1218:B1220"/>
    <mergeCell ref="A356:A358"/>
    <mergeCell ref="B344:B352"/>
    <mergeCell ref="C1252:C1254"/>
    <mergeCell ref="D1252:D1254"/>
    <mergeCell ref="A1249:A1251"/>
    <mergeCell ref="A2963:A2965"/>
    <mergeCell ref="B2963:B2965"/>
    <mergeCell ref="C2963:C2965"/>
    <mergeCell ref="D2963:D2965"/>
    <mergeCell ref="A2939:A2941"/>
    <mergeCell ref="B2939:B2941"/>
    <mergeCell ref="A2959:A2961"/>
    <mergeCell ref="B2959:B2961"/>
    <mergeCell ref="A1388:A1392"/>
    <mergeCell ref="A1642:A1644"/>
    <mergeCell ref="D2959:D2961"/>
    <mergeCell ref="D1358:D1360"/>
    <mergeCell ref="A2182:A2184"/>
    <mergeCell ref="B2182:B2184"/>
    <mergeCell ref="C2182:C2184"/>
    <mergeCell ref="D2182:D2184"/>
    <mergeCell ref="D2122:D2124"/>
    <mergeCell ref="A2126:A2128"/>
    <mergeCell ref="A1358:A1360"/>
    <mergeCell ref="B1358:B1360"/>
    <mergeCell ref="C1358:C1360"/>
    <mergeCell ref="A1597:A1599"/>
    <mergeCell ref="D2126:D2128"/>
    <mergeCell ref="B2075:B2077"/>
    <mergeCell ref="A2072:A2074"/>
    <mergeCell ref="B2072:B2074"/>
    <mergeCell ref="C2072:C2074"/>
    <mergeCell ref="A2171:A2173"/>
    <mergeCell ref="B2171:B2173"/>
    <mergeCell ref="C2171:C2173"/>
    <mergeCell ref="D2171:D2173"/>
    <mergeCell ref="C2939:C2941"/>
    <mergeCell ref="A98:A110"/>
    <mergeCell ref="B98:B110"/>
    <mergeCell ref="D175:D176"/>
    <mergeCell ref="D177:D178"/>
    <mergeCell ref="A172:A178"/>
    <mergeCell ref="B172:B178"/>
    <mergeCell ref="D30:D32"/>
    <mergeCell ref="D39:D41"/>
    <mergeCell ref="A332:A334"/>
    <mergeCell ref="A59:A61"/>
    <mergeCell ref="B59:B61"/>
    <mergeCell ref="A33:A35"/>
    <mergeCell ref="A42:A44"/>
    <mergeCell ref="A50:A54"/>
    <mergeCell ref="A56:A58"/>
    <mergeCell ref="B36:B38"/>
    <mergeCell ref="C2959:C2961"/>
    <mergeCell ref="A2945:B2945"/>
    <mergeCell ref="A30:A32"/>
    <mergeCell ref="B30:B32"/>
    <mergeCell ref="C30:C32"/>
    <mergeCell ref="A335:A343"/>
    <mergeCell ref="B335:B343"/>
    <mergeCell ref="A344:A352"/>
    <mergeCell ref="A39:A41"/>
    <mergeCell ref="C344:C352"/>
    <mergeCell ref="A1361:A1363"/>
    <mergeCell ref="D1361:D1363"/>
    <mergeCell ref="A1347:A1349"/>
    <mergeCell ref="B1347:B1349"/>
    <mergeCell ref="C1347:C1349"/>
    <mergeCell ref="A1354:A1356"/>
    <mergeCell ref="A359:A361"/>
    <mergeCell ref="B359:B361"/>
    <mergeCell ref="C359:C361"/>
    <mergeCell ref="D359:D361"/>
    <mergeCell ref="A362:A364"/>
    <mergeCell ref="B362:B364"/>
    <mergeCell ref="C362:C364"/>
    <mergeCell ref="D362:D364"/>
    <mergeCell ref="A353:A355"/>
    <mergeCell ref="B353:B355"/>
    <mergeCell ref="C353:C355"/>
    <mergeCell ref="D353:D355"/>
    <mergeCell ref="B356:B358"/>
    <mergeCell ref="C356:C358"/>
    <mergeCell ref="D356:D358"/>
    <mergeCell ref="D345:D346"/>
    <mergeCell ref="D347:D348"/>
    <mergeCell ref="D349:D350"/>
    <mergeCell ref="D351:D352"/>
    <mergeCell ref="A395:A398"/>
    <mergeCell ref="B395:B398"/>
    <mergeCell ref="C395:C398"/>
    <mergeCell ref="D395:D398"/>
    <mergeCell ref="A399:A402"/>
    <mergeCell ref="B399:B402"/>
    <mergeCell ref="C399:C402"/>
    <mergeCell ref="D399:D402"/>
    <mergeCell ref="A388:A394"/>
    <mergeCell ref="B388:B394"/>
    <mergeCell ref="C388:C394"/>
    <mergeCell ref="D389:D390"/>
    <mergeCell ref="D391:D392"/>
    <mergeCell ref="D393:D394"/>
    <mergeCell ref="A365:A371"/>
    <mergeCell ref="B365:B371"/>
    <mergeCell ref="C365:C371"/>
    <mergeCell ref="D366:D368"/>
    <mergeCell ref="D369:D371"/>
    <mergeCell ref="A372:A387"/>
    <mergeCell ref="B372:B387"/>
    <mergeCell ref="C372:C387"/>
    <mergeCell ref="D373:D375"/>
    <mergeCell ref="D376:D378"/>
    <mergeCell ref="A415:A419"/>
    <mergeCell ref="B415:B419"/>
    <mergeCell ref="C415:C419"/>
    <mergeCell ref="D415:D419"/>
    <mergeCell ref="A420:A423"/>
    <mergeCell ref="B420:B423"/>
    <mergeCell ref="C420:C423"/>
    <mergeCell ref="D420:D423"/>
    <mergeCell ref="A409:A411"/>
    <mergeCell ref="B409:B411"/>
    <mergeCell ref="C409:C411"/>
    <mergeCell ref="D409:D411"/>
    <mergeCell ref="A412:A414"/>
    <mergeCell ref="B412:B414"/>
    <mergeCell ref="C412:C414"/>
    <mergeCell ref="D412:D414"/>
    <mergeCell ref="A403:A405"/>
    <mergeCell ref="B403:B405"/>
    <mergeCell ref="C403:C405"/>
    <mergeCell ref="D403:D405"/>
    <mergeCell ref="A406:A408"/>
    <mergeCell ref="B406:B408"/>
    <mergeCell ref="C406:C408"/>
    <mergeCell ref="D406:D408"/>
    <mergeCell ref="A1270:A1272"/>
    <mergeCell ref="A1378:A1381"/>
    <mergeCell ref="D1378:D1381"/>
    <mergeCell ref="A1382:A1384"/>
    <mergeCell ref="A1375:A1377"/>
    <mergeCell ref="B1375:B1377"/>
    <mergeCell ref="C1375:C1377"/>
    <mergeCell ref="D1375:D1377"/>
    <mergeCell ref="D1382:D1384"/>
    <mergeCell ref="D1371:D1372"/>
    <mergeCell ref="A424:A426"/>
    <mergeCell ref="B424:B426"/>
    <mergeCell ref="C424:C426"/>
    <mergeCell ref="D424:D426"/>
    <mergeCell ref="A427:A430"/>
    <mergeCell ref="B427:B430"/>
    <mergeCell ref="C427:C430"/>
    <mergeCell ref="D427:D430"/>
    <mergeCell ref="C1354:C1356"/>
    <mergeCell ref="A1302:A1304"/>
    <mergeCell ref="B1302:B1304"/>
    <mergeCell ref="C1302:C1304"/>
    <mergeCell ref="B1305:B1307"/>
    <mergeCell ref="A1273:A1275"/>
    <mergeCell ref="B1273:B1275"/>
    <mergeCell ref="C1273:C1275"/>
    <mergeCell ref="C1305:C1307"/>
    <mergeCell ref="D1299:D1301"/>
    <mergeCell ref="D1276:D1278"/>
    <mergeCell ref="A1292:A1294"/>
    <mergeCell ref="A1279:A1281"/>
    <mergeCell ref="C1282:C1286"/>
    <mergeCell ref="A1416:A1418"/>
    <mergeCell ref="B1416:B1418"/>
    <mergeCell ref="C1416:C1418"/>
    <mergeCell ref="D1416:D1418"/>
    <mergeCell ref="C1413:C1415"/>
    <mergeCell ref="A1413:A1415"/>
    <mergeCell ref="B1413:B1415"/>
    <mergeCell ref="A1410:A1412"/>
    <mergeCell ref="D1389:D1390"/>
    <mergeCell ref="D1391:D1392"/>
    <mergeCell ref="A1400:A1402"/>
    <mergeCell ref="B1400:B1402"/>
    <mergeCell ref="C1400:C1402"/>
    <mergeCell ref="D1400:D1402"/>
    <mergeCell ref="B1388:B1392"/>
    <mergeCell ref="B1410:B1412"/>
    <mergeCell ref="C1410:C1412"/>
    <mergeCell ref="A1436:A1438"/>
    <mergeCell ref="B1436:B1438"/>
    <mergeCell ref="C1436:C1438"/>
    <mergeCell ref="D1436:D1438"/>
    <mergeCell ref="A1439:A1441"/>
    <mergeCell ref="B1439:B1441"/>
    <mergeCell ref="C1439:C1441"/>
    <mergeCell ref="D1439:D1441"/>
    <mergeCell ref="A1419:A1421"/>
    <mergeCell ref="B1419:B1421"/>
    <mergeCell ref="C1419:C1421"/>
    <mergeCell ref="D1419:D1421"/>
    <mergeCell ref="A1425:A1429"/>
    <mergeCell ref="B1425:B1429"/>
    <mergeCell ref="C1425:C1429"/>
    <mergeCell ref="D1426:D1427"/>
    <mergeCell ref="D1428:D1429"/>
    <mergeCell ref="B1422:B1424"/>
    <mergeCell ref="A1454:A1456"/>
    <mergeCell ref="B1454:B1456"/>
    <mergeCell ref="C1454:C1456"/>
    <mergeCell ref="D1454:D1456"/>
    <mergeCell ref="C1457:C1459"/>
    <mergeCell ref="D1457:D1459"/>
    <mergeCell ref="A1457:A1459"/>
    <mergeCell ref="B1457:B1459"/>
    <mergeCell ref="A1451:A1453"/>
    <mergeCell ref="B1451:B1453"/>
    <mergeCell ref="C1451:C1453"/>
    <mergeCell ref="D1451:D1453"/>
    <mergeCell ref="A1448:A1450"/>
    <mergeCell ref="B1448:B1450"/>
    <mergeCell ref="A1442:A1444"/>
    <mergeCell ref="B1442:B1444"/>
    <mergeCell ref="C1442:C1444"/>
    <mergeCell ref="D1442:D1444"/>
    <mergeCell ref="A1445:A1447"/>
    <mergeCell ref="B1445:B1447"/>
    <mergeCell ref="C1445:C1447"/>
    <mergeCell ref="D1445:D1447"/>
    <mergeCell ref="A1470:A1474"/>
    <mergeCell ref="B1470:B1474"/>
    <mergeCell ref="C1470:C1474"/>
    <mergeCell ref="D1471:D1472"/>
    <mergeCell ref="D1473:D1474"/>
    <mergeCell ref="A1475:A1479"/>
    <mergeCell ref="B1475:B1479"/>
    <mergeCell ref="C1475:C1479"/>
    <mergeCell ref="D1476:D1477"/>
    <mergeCell ref="D1478:D1479"/>
    <mergeCell ref="A1463:A1466"/>
    <mergeCell ref="B1463:B1466"/>
    <mergeCell ref="C1463:C1466"/>
    <mergeCell ref="B1460:B1462"/>
    <mergeCell ref="C1460:C1462"/>
    <mergeCell ref="D1460:D1462"/>
    <mergeCell ref="A1460:A1462"/>
    <mergeCell ref="D1463:D1466"/>
    <mergeCell ref="A1467:A1469"/>
    <mergeCell ref="B1467:B1469"/>
    <mergeCell ref="C1467:C1469"/>
    <mergeCell ref="D1467:D1469"/>
    <mergeCell ref="A1514:A1517"/>
    <mergeCell ref="B1514:B1517"/>
    <mergeCell ref="C1514:C1517"/>
    <mergeCell ref="D1514:D1517"/>
    <mergeCell ref="A1486:A1513"/>
    <mergeCell ref="B1486:B1513"/>
    <mergeCell ref="C1486:C1513"/>
    <mergeCell ref="D1487:D1489"/>
    <mergeCell ref="D1496:D1498"/>
    <mergeCell ref="D1499:D1501"/>
    <mergeCell ref="A1480:A1482"/>
    <mergeCell ref="B1480:B1482"/>
    <mergeCell ref="C1480:C1482"/>
    <mergeCell ref="D1480:D1482"/>
    <mergeCell ref="D1490:D1492"/>
    <mergeCell ref="D1493:D1495"/>
    <mergeCell ref="A1483:A1485"/>
    <mergeCell ref="B1483:B1485"/>
    <mergeCell ref="C1483:C1485"/>
    <mergeCell ref="D1483:D1485"/>
    <mergeCell ref="D1502:D1504"/>
    <mergeCell ref="D1505:D1507"/>
    <mergeCell ref="D1508:D1510"/>
    <mergeCell ref="D1511:D1513"/>
    <mergeCell ref="A1541:A1543"/>
    <mergeCell ref="B1541:B1543"/>
    <mergeCell ref="C1541:C1543"/>
    <mergeCell ref="D1541:D1543"/>
    <mergeCell ref="A1547:A1549"/>
    <mergeCell ref="B1547:B1549"/>
    <mergeCell ref="C1547:C1549"/>
    <mergeCell ref="A1518:A1521"/>
    <mergeCell ref="B1518:B1521"/>
    <mergeCell ref="C1518:C1521"/>
    <mergeCell ref="D1518:D1521"/>
    <mergeCell ref="A1522:A1540"/>
    <mergeCell ref="B1522:B1540"/>
    <mergeCell ref="C1522:C1540"/>
    <mergeCell ref="D1523:D1525"/>
    <mergeCell ref="D1526:D1528"/>
    <mergeCell ref="D1529:D1531"/>
    <mergeCell ref="D1532:D1534"/>
    <mergeCell ref="D1535:D1537"/>
    <mergeCell ref="D1538:D1540"/>
    <mergeCell ref="D1570:D1574"/>
    <mergeCell ref="A1562:A1564"/>
    <mergeCell ref="B1562:B1564"/>
    <mergeCell ref="C1562:C1564"/>
    <mergeCell ref="D1562:D1564"/>
    <mergeCell ref="A1565:A1569"/>
    <mergeCell ref="B1565:B1569"/>
    <mergeCell ref="A1559:A1561"/>
    <mergeCell ref="B1559:B1561"/>
    <mergeCell ref="C1559:C1561"/>
    <mergeCell ref="A1570:A1574"/>
    <mergeCell ref="B1570:B1574"/>
    <mergeCell ref="C1570:C1574"/>
    <mergeCell ref="D1547:D1549"/>
    <mergeCell ref="A1544:A1546"/>
    <mergeCell ref="B1544:B1546"/>
    <mergeCell ref="C1544:C1546"/>
    <mergeCell ref="A1553:A1555"/>
    <mergeCell ref="B1553:B1555"/>
    <mergeCell ref="C1553:C1555"/>
    <mergeCell ref="D1553:D1555"/>
    <mergeCell ref="D1544:D1546"/>
    <mergeCell ref="B1550:B1552"/>
    <mergeCell ref="A1556:A1558"/>
    <mergeCell ref="B1556:B1558"/>
    <mergeCell ref="C1556:C1558"/>
    <mergeCell ref="D1556:D1558"/>
    <mergeCell ref="A1550:A1552"/>
    <mergeCell ref="C1550:C1552"/>
    <mergeCell ref="D1550:D1552"/>
    <mergeCell ref="A1585:A1589"/>
    <mergeCell ref="B1585:B1589"/>
    <mergeCell ref="C1585:C1589"/>
    <mergeCell ref="D1586:D1587"/>
    <mergeCell ref="D1588:D1589"/>
    <mergeCell ref="C2196:C2198"/>
    <mergeCell ref="D2196:D2198"/>
    <mergeCell ref="A1590:A1592"/>
    <mergeCell ref="B1590:B1592"/>
    <mergeCell ref="C1590:C1592"/>
    <mergeCell ref="A1575:A1579"/>
    <mergeCell ref="B1575:B1579"/>
    <mergeCell ref="C1575:C1579"/>
    <mergeCell ref="D1576:D1577"/>
    <mergeCell ref="D1578:D1579"/>
    <mergeCell ref="A1580:A1584"/>
    <mergeCell ref="B1580:B1584"/>
    <mergeCell ref="C1580:C1584"/>
    <mergeCell ref="D1581:D1582"/>
    <mergeCell ref="D1583:D1584"/>
    <mergeCell ref="D2189:D2190"/>
    <mergeCell ref="D2191:D2192"/>
    <mergeCell ref="A2122:A2124"/>
    <mergeCell ref="B1673:B1675"/>
    <mergeCell ref="A1679:A1681"/>
    <mergeCell ref="A2075:A2077"/>
    <mergeCell ref="B1679:B1681"/>
    <mergeCell ref="A1692:A1694"/>
    <mergeCell ref="B1692:B1694"/>
    <mergeCell ref="C2092:C2096"/>
    <mergeCell ref="D2092:D2096"/>
    <mergeCell ref="B2100:B2102"/>
    <mergeCell ref="D2219:D2221"/>
    <mergeCell ref="A2202:A2206"/>
    <mergeCell ref="B2202:B2206"/>
    <mergeCell ref="C2202:C2206"/>
    <mergeCell ref="D2203:D2204"/>
    <mergeCell ref="D2205:D2206"/>
    <mergeCell ref="A2216:A2218"/>
    <mergeCell ref="D2207:D2209"/>
    <mergeCell ref="A2210:A2212"/>
    <mergeCell ref="B2210:B2212"/>
    <mergeCell ref="B2130:B2132"/>
    <mergeCell ref="A2196:A2198"/>
    <mergeCell ref="B2196:B2198"/>
    <mergeCell ref="A2219:A2221"/>
    <mergeCell ref="B2219:B2221"/>
    <mergeCell ref="C2219:C2221"/>
    <mergeCell ref="C2210:C2212"/>
    <mergeCell ref="A2213:A2215"/>
    <mergeCell ref="B2213:B2215"/>
    <mergeCell ref="C2213:C2215"/>
    <mergeCell ref="C2161:C2163"/>
    <mergeCell ref="A2143:A2145"/>
    <mergeCell ref="B2216:B2218"/>
    <mergeCell ref="C2216:C2218"/>
    <mergeCell ref="D2216:D2218"/>
    <mergeCell ref="C2207:C2209"/>
    <mergeCell ref="A2193:A2195"/>
    <mergeCell ref="D2161:D2163"/>
    <mergeCell ref="D2210:D2212"/>
    <mergeCell ref="D2213:D2215"/>
    <mergeCell ref="A2228:A2232"/>
    <mergeCell ref="B2228:B2232"/>
    <mergeCell ref="C2228:C2232"/>
    <mergeCell ref="D2229:D2230"/>
    <mergeCell ref="D2231:D2232"/>
    <mergeCell ref="A2233:A2235"/>
    <mergeCell ref="B2233:B2235"/>
    <mergeCell ref="C2233:C2235"/>
    <mergeCell ref="D2233:D2235"/>
    <mergeCell ref="A2225:A2227"/>
    <mergeCell ref="B2225:B2227"/>
    <mergeCell ref="C2225:C2227"/>
    <mergeCell ref="D2225:D2227"/>
    <mergeCell ref="A2222:A2224"/>
    <mergeCell ref="B2222:B2224"/>
    <mergeCell ref="C2222:C2224"/>
    <mergeCell ref="D2222:D2224"/>
    <mergeCell ref="A2248:A2250"/>
    <mergeCell ref="B2248:B2250"/>
    <mergeCell ref="C2248:C2250"/>
    <mergeCell ref="D2248:D2250"/>
    <mergeCell ref="A2242:A2244"/>
    <mergeCell ref="B2242:B2244"/>
    <mergeCell ref="C2242:C2244"/>
    <mergeCell ref="D2242:D2244"/>
    <mergeCell ref="A2245:A2247"/>
    <mergeCell ref="B2245:B2247"/>
    <mergeCell ref="C2245:C2247"/>
    <mergeCell ref="D2245:D2247"/>
    <mergeCell ref="A2236:A2238"/>
    <mergeCell ref="B2236:B2238"/>
    <mergeCell ref="C2236:C2238"/>
    <mergeCell ref="D2236:D2238"/>
    <mergeCell ref="A2239:A2241"/>
    <mergeCell ref="B2239:B2241"/>
    <mergeCell ref="C2239:C2241"/>
    <mergeCell ref="D2239:D2241"/>
    <mergeCell ref="C2273:C2275"/>
    <mergeCell ref="D2273:D2275"/>
    <mergeCell ref="A2260:A2264"/>
    <mergeCell ref="B2260:B2264"/>
    <mergeCell ref="C2260:C2264"/>
    <mergeCell ref="D2261:D2262"/>
    <mergeCell ref="D2263:D2264"/>
    <mergeCell ref="A2265:A2269"/>
    <mergeCell ref="B2265:B2269"/>
    <mergeCell ref="C2265:C2269"/>
    <mergeCell ref="D2266:D2267"/>
    <mergeCell ref="D2268:D2269"/>
    <mergeCell ref="A2257:A2259"/>
    <mergeCell ref="B2257:B2259"/>
    <mergeCell ref="C2257:C2259"/>
    <mergeCell ref="D2257:D2259"/>
    <mergeCell ref="A2251:A2253"/>
    <mergeCell ref="B2251:B2253"/>
    <mergeCell ref="C2251:C2253"/>
    <mergeCell ref="D2251:D2253"/>
    <mergeCell ref="A2254:A2256"/>
    <mergeCell ref="B2254:B2256"/>
    <mergeCell ref="C2254:C2256"/>
    <mergeCell ref="D2254:D2256"/>
    <mergeCell ref="C2300:C2302"/>
    <mergeCell ref="D2300:D2302"/>
    <mergeCell ref="A2303:A2305"/>
    <mergeCell ref="C2303:C2305"/>
    <mergeCell ref="D2303:D2305"/>
    <mergeCell ref="A2324:A2326"/>
    <mergeCell ref="B2324:B2326"/>
    <mergeCell ref="A2309:A2311"/>
    <mergeCell ref="B2309:B2311"/>
    <mergeCell ref="C2309:C2311"/>
    <mergeCell ref="A2294:A2296"/>
    <mergeCell ref="B2294:B2296"/>
    <mergeCell ref="C2294:C2296"/>
    <mergeCell ref="D2294:D2296"/>
    <mergeCell ref="A2297:A2299"/>
    <mergeCell ref="A2315:A2317"/>
    <mergeCell ref="C2306:C2308"/>
    <mergeCell ref="D2306:D2308"/>
    <mergeCell ref="A2300:A2302"/>
    <mergeCell ref="B2300:B2302"/>
    <mergeCell ref="A2199:A2201"/>
    <mergeCell ref="B2199:B2201"/>
    <mergeCell ref="C2199:C2201"/>
    <mergeCell ref="D2199:D2201"/>
    <mergeCell ref="A2207:A2209"/>
    <mergeCell ref="B2207:B2209"/>
    <mergeCell ref="A2354:A2358"/>
    <mergeCell ref="B2354:B2358"/>
    <mergeCell ref="C2354:C2358"/>
    <mergeCell ref="D2355:D2356"/>
    <mergeCell ref="D2357:D2358"/>
    <mergeCell ref="A2359:A2363"/>
    <mergeCell ref="B2359:B2363"/>
    <mergeCell ref="C2359:C2363"/>
    <mergeCell ref="D2360:D2361"/>
    <mergeCell ref="D2362:D2363"/>
    <mergeCell ref="A2349:A2353"/>
    <mergeCell ref="B2349:B2353"/>
    <mergeCell ref="C2349:C2353"/>
    <mergeCell ref="D2350:D2351"/>
    <mergeCell ref="D2352:D2353"/>
    <mergeCell ref="A2339:A2343"/>
    <mergeCell ref="B2339:B2343"/>
    <mergeCell ref="C2339:C2343"/>
    <mergeCell ref="D2340:D2341"/>
    <mergeCell ref="D2342:D2343"/>
    <mergeCell ref="D2344:D2348"/>
    <mergeCell ref="B2303:B2305"/>
    <mergeCell ref="D2318:D2320"/>
    <mergeCell ref="A2336:A2338"/>
    <mergeCell ref="B2336:B2338"/>
    <mergeCell ref="C2336:C2338"/>
    <mergeCell ref="A2282:A2284"/>
    <mergeCell ref="B2282:B2284"/>
    <mergeCell ref="C2282:C2284"/>
    <mergeCell ref="D2282:D2284"/>
    <mergeCell ref="A2270:A2272"/>
    <mergeCell ref="B2270:B2272"/>
    <mergeCell ref="C2270:C2272"/>
    <mergeCell ref="D2270:D2272"/>
    <mergeCell ref="A2276:A2278"/>
    <mergeCell ref="B2276:B2278"/>
    <mergeCell ref="C2276:C2278"/>
    <mergeCell ref="D2276:D2278"/>
    <mergeCell ref="A2273:A2275"/>
    <mergeCell ref="B2273:B2275"/>
    <mergeCell ref="A2364:A2366"/>
    <mergeCell ref="B2364:B2366"/>
    <mergeCell ref="C2364:C2366"/>
    <mergeCell ref="D2364:D2366"/>
    <mergeCell ref="D2336:D2338"/>
    <mergeCell ref="D2312:D2314"/>
    <mergeCell ref="C2321:C2323"/>
    <mergeCell ref="D2321:D2323"/>
    <mergeCell ref="B2297:B2299"/>
    <mergeCell ref="A2306:A2308"/>
    <mergeCell ref="B2306:B2308"/>
    <mergeCell ref="A2344:A2348"/>
    <mergeCell ref="B2344:B2348"/>
    <mergeCell ref="C2344:C2348"/>
    <mergeCell ref="C2297:C2299"/>
    <mergeCell ref="A2318:A2320"/>
    <mergeCell ref="B2318:B2320"/>
    <mergeCell ref="C2318:C2320"/>
    <mergeCell ref="B1351:B1353"/>
    <mergeCell ref="C1351:C1353"/>
    <mergeCell ref="D1351:D1353"/>
    <mergeCell ref="D1590:D1592"/>
    <mergeCell ref="C1646:C1655"/>
    <mergeCell ref="D1647:D1649"/>
    <mergeCell ref="A2333:A2335"/>
    <mergeCell ref="B2333:B2335"/>
    <mergeCell ref="C2333:C2335"/>
    <mergeCell ref="D2333:D2335"/>
    <mergeCell ref="C2324:C2326"/>
    <mergeCell ref="D2178:D2180"/>
    <mergeCell ref="C2315:C2317"/>
    <mergeCell ref="D2315:D2317"/>
    <mergeCell ref="A2321:A2323"/>
    <mergeCell ref="B2321:B2323"/>
    <mergeCell ref="B2122:B2124"/>
    <mergeCell ref="A2330:A2332"/>
    <mergeCell ref="B2330:B2332"/>
    <mergeCell ref="C2330:C2332"/>
    <mergeCell ref="D2330:D2332"/>
    <mergeCell ref="A2158:A2160"/>
    <mergeCell ref="D2309:D2311"/>
    <mergeCell ref="A2312:A2314"/>
    <mergeCell ref="B2312:B2314"/>
    <mergeCell ref="C2312:C2314"/>
    <mergeCell ref="D2324:D2326"/>
    <mergeCell ref="A2327:A2329"/>
    <mergeCell ref="B2327:B2329"/>
    <mergeCell ref="C2327:C2329"/>
    <mergeCell ref="D2327:D2329"/>
    <mergeCell ref="B2315:B2317"/>
    <mergeCell ref="D1650:D1652"/>
    <mergeCell ref="D1653:D1655"/>
    <mergeCell ref="A1656:A1662"/>
    <mergeCell ref="B1656:B1662"/>
    <mergeCell ref="C1656:C1662"/>
    <mergeCell ref="D1657:D1658"/>
    <mergeCell ref="D1659:D1660"/>
    <mergeCell ref="D1661:D1662"/>
    <mergeCell ref="A2946:A2948"/>
    <mergeCell ref="B2946:B2948"/>
    <mergeCell ref="C2946:C2948"/>
    <mergeCell ref="D2946:D2948"/>
    <mergeCell ref="A1187:A1189"/>
    <mergeCell ref="B1187:B1189"/>
    <mergeCell ref="C1187:C1189"/>
    <mergeCell ref="D1187:D1189"/>
    <mergeCell ref="A2931:A2933"/>
    <mergeCell ref="A1646:A1655"/>
    <mergeCell ref="C2931:C2933"/>
    <mergeCell ref="D2931:D2933"/>
    <mergeCell ref="A2175:A2177"/>
    <mergeCell ref="B2175:B2177"/>
    <mergeCell ref="C2175:C2177"/>
    <mergeCell ref="D2175:D2177"/>
    <mergeCell ref="A2178:A2180"/>
    <mergeCell ref="B2178:B2180"/>
    <mergeCell ref="C2178:C2180"/>
    <mergeCell ref="C2461:C2463"/>
    <mergeCell ref="B2158:B2160"/>
    <mergeCell ref="C2158:C2160"/>
    <mergeCell ref="D2158:D2160"/>
    <mergeCell ref="A1351:A1353"/>
    <mergeCell ref="C1679:C1681"/>
    <mergeCell ref="D1679:D1681"/>
    <mergeCell ref="A1682:A1691"/>
    <mergeCell ref="B1682:B1691"/>
    <mergeCell ref="C1682:C1691"/>
    <mergeCell ref="D1683:D1685"/>
    <mergeCell ref="D1686:D1688"/>
    <mergeCell ref="D1689:D1691"/>
    <mergeCell ref="C1673:C1675"/>
    <mergeCell ref="D1673:D1675"/>
    <mergeCell ref="A1676:A1678"/>
    <mergeCell ref="B1676:B1678"/>
    <mergeCell ref="C1676:C1678"/>
    <mergeCell ref="D1676:D1678"/>
    <mergeCell ref="C1663:C1665"/>
    <mergeCell ref="D1663:D1665"/>
    <mergeCell ref="A1666:A1672"/>
    <mergeCell ref="B1666:B1672"/>
    <mergeCell ref="C1666:C1672"/>
    <mergeCell ref="D1667:D1668"/>
    <mergeCell ref="D1669:D1670"/>
    <mergeCell ref="D1671:D1672"/>
    <mergeCell ref="A1705:A1711"/>
    <mergeCell ref="B1705:B1711"/>
    <mergeCell ref="C1705:C1711"/>
    <mergeCell ref="D1706:D1707"/>
    <mergeCell ref="D1708:D1709"/>
    <mergeCell ref="D1710:D1711"/>
    <mergeCell ref="A1698:A1704"/>
    <mergeCell ref="B1698:B1704"/>
    <mergeCell ref="C1698:C1704"/>
    <mergeCell ref="D1699:D1700"/>
    <mergeCell ref="D1701:D1702"/>
    <mergeCell ref="D1703:D1704"/>
    <mergeCell ref="C1692:C1694"/>
    <mergeCell ref="D1692:D1694"/>
    <mergeCell ref="A1695:A1697"/>
    <mergeCell ref="B1695:B1697"/>
    <mergeCell ref="C1695:C1697"/>
    <mergeCell ref="D1695:D1697"/>
    <mergeCell ref="A1724:A1726"/>
    <mergeCell ref="B1724:B1726"/>
    <mergeCell ref="C1724:C1726"/>
    <mergeCell ref="D1724:D1726"/>
    <mergeCell ref="A1727:A1729"/>
    <mergeCell ref="B1727:B1729"/>
    <mergeCell ref="C1727:C1729"/>
    <mergeCell ref="D1727:D1729"/>
    <mergeCell ref="A1718:A1720"/>
    <mergeCell ref="B1718:B1720"/>
    <mergeCell ref="C1718:C1720"/>
    <mergeCell ref="D1718:D1720"/>
    <mergeCell ref="A1721:A1723"/>
    <mergeCell ref="B1721:B1723"/>
    <mergeCell ref="C1721:C1723"/>
    <mergeCell ref="D1721:D1723"/>
    <mergeCell ref="A1712:A1714"/>
    <mergeCell ref="B1712:B1714"/>
    <mergeCell ref="C1712:C1714"/>
    <mergeCell ref="D1712:D1714"/>
    <mergeCell ref="A1715:A1717"/>
    <mergeCell ref="B1715:B1717"/>
    <mergeCell ref="C1715:C1717"/>
    <mergeCell ref="D1715:D1717"/>
    <mergeCell ref="A1736:A1740"/>
    <mergeCell ref="B1736:B1740"/>
    <mergeCell ref="C1736:C1740"/>
    <mergeCell ref="D1737:D1738"/>
    <mergeCell ref="D1739:D1740"/>
    <mergeCell ref="A1741:A1743"/>
    <mergeCell ref="B1741:B1743"/>
    <mergeCell ref="C1741:C1743"/>
    <mergeCell ref="D1742:D1743"/>
    <mergeCell ref="A1730:A1732"/>
    <mergeCell ref="B1730:B1732"/>
    <mergeCell ref="C1730:C1732"/>
    <mergeCell ref="D1730:D1732"/>
    <mergeCell ref="A1733:A1735"/>
    <mergeCell ref="B1733:B1735"/>
    <mergeCell ref="C1733:C1735"/>
    <mergeCell ref="D1733:D1735"/>
    <mergeCell ref="A1758:A1760"/>
    <mergeCell ref="B1758:B1760"/>
    <mergeCell ref="C1758:C1760"/>
    <mergeCell ref="D1758:D1760"/>
    <mergeCell ref="A1761:A1763"/>
    <mergeCell ref="B1761:B1763"/>
    <mergeCell ref="C1761:C1763"/>
    <mergeCell ref="D1761:D1763"/>
    <mergeCell ref="A1752:A1754"/>
    <mergeCell ref="B1752:B1754"/>
    <mergeCell ref="C1752:C1754"/>
    <mergeCell ref="D1752:D1754"/>
    <mergeCell ref="A1755:A1757"/>
    <mergeCell ref="B1755:B1757"/>
    <mergeCell ref="C1755:C1757"/>
    <mergeCell ref="D1755:D1757"/>
    <mergeCell ref="A1744:A1748"/>
    <mergeCell ref="B1744:B1748"/>
    <mergeCell ref="C1744:C1748"/>
    <mergeCell ref="D1745:D1746"/>
    <mergeCell ref="D1747:D1748"/>
    <mergeCell ref="A1749:A1751"/>
    <mergeCell ref="B1749:B1751"/>
    <mergeCell ref="C1749:C1751"/>
    <mergeCell ref="D1749:D1751"/>
    <mergeCell ref="A1770:A1772"/>
    <mergeCell ref="B1770:B1772"/>
    <mergeCell ref="C1770:C1772"/>
    <mergeCell ref="D1770:D1772"/>
    <mergeCell ref="A1773:A1783"/>
    <mergeCell ref="B1773:B1783"/>
    <mergeCell ref="C1773:C1783"/>
    <mergeCell ref="D1774:D1775"/>
    <mergeCell ref="D1776:D1777"/>
    <mergeCell ref="D1778:D1779"/>
    <mergeCell ref="A1764:A1766"/>
    <mergeCell ref="B1764:B1766"/>
    <mergeCell ref="C1764:C1766"/>
    <mergeCell ref="D1764:D1766"/>
    <mergeCell ref="A1767:A1769"/>
    <mergeCell ref="B1767:B1769"/>
    <mergeCell ref="C1767:C1769"/>
    <mergeCell ref="D1767:D1769"/>
    <mergeCell ref="A1794:A1806"/>
    <mergeCell ref="B1794:B1806"/>
    <mergeCell ref="C1794:C1806"/>
    <mergeCell ref="D1795:D1797"/>
    <mergeCell ref="D1798:D1800"/>
    <mergeCell ref="D1801:D1803"/>
    <mergeCell ref="D1804:D1806"/>
    <mergeCell ref="A1787:A1789"/>
    <mergeCell ref="B1787:B1789"/>
    <mergeCell ref="C1787:C1789"/>
    <mergeCell ref="D1787:D1789"/>
    <mergeCell ref="A1790:A1793"/>
    <mergeCell ref="B1790:B1793"/>
    <mergeCell ref="C1790:C1793"/>
    <mergeCell ref="D1791:D1793"/>
    <mergeCell ref="D1782:D1783"/>
    <mergeCell ref="A1784:A1786"/>
    <mergeCell ref="B1784:B1786"/>
    <mergeCell ref="C1784:C1786"/>
    <mergeCell ref="D1784:D1786"/>
    <mergeCell ref="A1813:A1831"/>
    <mergeCell ref="B1813:B1831"/>
    <mergeCell ref="C1813:C1831"/>
    <mergeCell ref="D1814:D1816"/>
    <mergeCell ref="D1817:D1819"/>
    <mergeCell ref="D1820:D1822"/>
    <mergeCell ref="D1823:D1825"/>
    <mergeCell ref="D1826:D1828"/>
    <mergeCell ref="D1829:D1831"/>
    <mergeCell ref="A1807:A1809"/>
    <mergeCell ref="B1807:B1809"/>
    <mergeCell ref="C1807:C1809"/>
    <mergeCell ref="D1807:D1809"/>
    <mergeCell ref="A1810:A1812"/>
    <mergeCell ref="B1810:B1812"/>
    <mergeCell ref="C1810:C1812"/>
    <mergeCell ref="D1810:D1812"/>
    <mergeCell ref="A1848:A1875"/>
    <mergeCell ref="B1848:B1875"/>
    <mergeCell ref="C1848:C1875"/>
    <mergeCell ref="D1849:D1851"/>
    <mergeCell ref="D1852:D1854"/>
    <mergeCell ref="D1855:D1857"/>
    <mergeCell ref="D1858:D1860"/>
    <mergeCell ref="D1861:D1863"/>
    <mergeCell ref="D1864:D1866"/>
    <mergeCell ref="D1867:D1869"/>
    <mergeCell ref="A1832:A1847"/>
    <mergeCell ref="B1832:B1847"/>
    <mergeCell ref="C1832:C1847"/>
    <mergeCell ref="D1833:D1835"/>
    <mergeCell ref="D1836:D1838"/>
    <mergeCell ref="D1839:D1841"/>
    <mergeCell ref="D1842:D1844"/>
    <mergeCell ref="D1845:D1847"/>
    <mergeCell ref="A1902:A1904"/>
    <mergeCell ref="B1902:B1904"/>
    <mergeCell ref="C1902:C1904"/>
    <mergeCell ref="D1902:D1904"/>
    <mergeCell ref="A1905:A1907"/>
    <mergeCell ref="B1905:B1907"/>
    <mergeCell ref="C1905:C1907"/>
    <mergeCell ref="D1905:D1907"/>
    <mergeCell ref="A1892:A1901"/>
    <mergeCell ref="B1892:B1901"/>
    <mergeCell ref="C1892:C1901"/>
    <mergeCell ref="D1893:D1895"/>
    <mergeCell ref="D1896:D1898"/>
    <mergeCell ref="D1899:D1901"/>
    <mergeCell ref="A1876:A1891"/>
    <mergeCell ref="B1876:B1891"/>
    <mergeCell ref="C1876:C1891"/>
    <mergeCell ref="D1877:D1879"/>
    <mergeCell ref="D1880:D1882"/>
    <mergeCell ref="D1883:D1885"/>
    <mergeCell ref="D1886:D1888"/>
    <mergeCell ref="D1889:D1891"/>
    <mergeCell ref="A1920:A1922"/>
    <mergeCell ref="B1920:B1922"/>
    <mergeCell ref="C1920:C1922"/>
    <mergeCell ref="D1920:D1922"/>
    <mergeCell ref="A1923:A1925"/>
    <mergeCell ref="B1923:B1925"/>
    <mergeCell ref="C1923:C1925"/>
    <mergeCell ref="D1923:D1925"/>
    <mergeCell ref="A1914:A1916"/>
    <mergeCell ref="B1914:B1916"/>
    <mergeCell ref="C1914:C1916"/>
    <mergeCell ref="D1914:D1916"/>
    <mergeCell ref="A1917:A1919"/>
    <mergeCell ref="B1917:B1919"/>
    <mergeCell ref="C1917:C1919"/>
    <mergeCell ref="D1917:D1919"/>
    <mergeCell ref="A1908:A1910"/>
    <mergeCell ref="B1908:B1910"/>
    <mergeCell ref="C1908:C1910"/>
    <mergeCell ref="D1908:D1910"/>
    <mergeCell ref="A1911:A1913"/>
    <mergeCell ref="B1911:B1913"/>
    <mergeCell ref="C1911:C1913"/>
    <mergeCell ref="D1911:D1913"/>
    <mergeCell ref="A1945:A1948"/>
    <mergeCell ref="B1945:B1948"/>
    <mergeCell ref="C1945:C1948"/>
    <mergeCell ref="D1945:D1948"/>
    <mergeCell ref="A1949:A1955"/>
    <mergeCell ref="B1949:B1955"/>
    <mergeCell ref="C1949:C1955"/>
    <mergeCell ref="D1950:D1952"/>
    <mergeCell ref="D1953:D1955"/>
    <mergeCell ref="A1932:A1944"/>
    <mergeCell ref="B1932:B1944"/>
    <mergeCell ref="C1932:C1944"/>
    <mergeCell ref="D1933:D1935"/>
    <mergeCell ref="D1936:D1938"/>
    <mergeCell ref="D1939:D1941"/>
    <mergeCell ref="D1942:D1944"/>
    <mergeCell ref="A1926:A1928"/>
    <mergeCell ref="B1926:B1928"/>
    <mergeCell ref="C1926:C1928"/>
    <mergeCell ref="D1926:D1928"/>
    <mergeCell ref="A1929:A1931"/>
    <mergeCell ref="B1929:B1931"/>
    <mergeCell ref="C1929:C1931"/>
    <mergeCell ref="D1929:D1931"/>
    <mergeCell ref="A1982:A1985"/>
    <mergeCell ref="B1982:B1985"/>
    <mergeCell ref="C1982:C1985"/>
    <mergeCell ref="D1983:D1985"/>
    <mergeCell ref="A1962:A1968"/>
    <mergeCell ref="B1962:B1968"/>
    <mergeCell ref="C1962:C1968"/>
    <mergeCell ref="D1963:D1965"/>
    <mergeCell ref="D1966:D1968"/>
    <mergeCell ref="A1969:A1981"/>
    <mergeCell ref="B1969:B1981"/>
    <mergeCell ref="C1969:C1981"/>
    <mergeCell ref="D1970:D1972"/>
    <mergeCell ref="D1973:D1975"/>
    <mergeCell ref="A1956:A1958"/>
    <mergeCell ref="B1956:B1958"/>
    <mergeCell ref="C1956:C1958"/>
    <mergeCell ref="D1956:D1958"/>
    <mergeCell ref="A1959:A1961"/>
    <mergeCell ref="B1959:B1961"/>
    <mergeCell ref="A1996:A1998"/>
    <mergeCell ref="B1996:B1998"/>
    <mergeCell ref="C1996:C1998"/>
    <mergeCell ref="D1996:D1998"/>
    <mergeCell ref="A1999:A2011"/>
    <mergeCell ref="B1999:B2011"/>
    <mergeCell ref="C1999:C2011"/>
    <mergeCell ref="D2006:D2008"/>
    <mergeCell ref="D2009:D2011"/>
    <mergeCell ref="D2000:D2002"/>
    <mergeCell ref="A1986:A1988"/>
    <mergeCell ref="B1986:B1988"/>
    <mergeCell ref="C1986:C1988"/>
    <mergeCell ref="D1986:D1988"/>
    <mergeCell ref="A1989:A1995"/>
    <mergeCell ref="B1989:B1995"/>
    <mergeCell ref="C1989:C1995"/>
    <mergeCell ref="D1990:D1992"/>
    <mergeCell ref="D1993:D1995"/>
    <mergeCell ref="A2028:A2037"/>
    <mergeCell ref="B2028:B2037"/>
    <mergeCell ref="C2028:C2037"/>
    <mergeCell ref="D2029:D2031"/>
    <mergeCell ref="D2032:D2034"/>
    <mergeCell ref="D2035:D2037"/>
    <mergeCell ref="A2022:A2024"/>
    <mergeCell ref="B2022:B2024"/>
    <mergeCell ref="C2022:C2024"/>
    <mergeCell ref="D2022:D2024"/>
    <mergeCell ref="A2025:A2027"/>
    <mergeCell ref="B2025:B2027"/>
    <mergeCell ref="C2025:C2027"/>
    <mergeCell ref="D2025:D2027"/>
    <mergeCell ref="A2012:A2021"/>
    <mergeCell ref="B2012:B2021"/>
    <mergeCell ref="C2012:C2021"/>
    <mergeCell ref="D2013:D2015"/>
    <mergeCell ref="D2016:D2018"/>
    <mergeCell ref="D2019:D2021"/>
    <mergeCell ref="A2044:A2047"/>
    <mergeCell ref="B2044:B2047"/>
    <mergeCell ref="C2044:C2047"/>
    <mergeCell ref="D2045:D2047"/>
    <mergeCell ref="A2455:A2457"/>
    <mergeCell ref="B2455:B2457"/>
    <mergeCell ref="C2455:C2457"/>
    <mergeCell ref="D2455:D2457"/>
    <mergeCell ref="C2450:C2454"/>
    <mergeCell ref="D2450:D2454"/>
    <mergeCell ref="A2038:A2040"/>
    <mergeCell ref="B2038:B2040"/>
    <mergeCell ref="C2038:C2040"/>
    <mergeCell ref="D2038:D2040"/>
    <mergeCell ref="A2041:A2043"/>
    <mergeCell ref="B2041:B2043"/>
    <mergeCell ref="C2041:C2043"/>
    <mergeCell ref="D2041:D2043"/>
    <mergeCell ref="D2297:D2299"/>
    <mergeCell ref="A2285:A2287"/>
    <mergeCell ref="B2285:B2287"/>
    <mergeCell ref="C2285:C2287"/>
    <mergeCell ref="D2285:D2287"/>
    <mergeCell ref="A2291:A2293"/>
    <mergeCell ref="B2291:B2293"/>
    <mergeCell ref="C2291:C2293"/>
    <mergeCell ref="D2291:D2293"/>
    <mergeCell ref="A2288:A2290"/>
    <mergeCell ref="A2279:A2281"/>
    <mergeCell ref="B2279:B2281"/>
    <mergeCell ref="C2279:C2281"/>
    <mergeCell ref="D2279:D2281"/>
    <mergeCell ref="A2472:A2474"/>
    <mergeCell ref="B2472:B2474"/>
    <mergeCell ref="C2472:C2474"/>
    <mergeCell ref="D2472:D2474"/>
    <mergeCell ref="A2475:A2477"/>
    <mergeCell ref="B2475:B2477"/>
    <mergeCell ref="C2475:C2477"/>
    <mergeCell ref="D2475:D2477"/>
    <mergeCell ref="D2461:D2463"/>
    <mergeCell ref="A2464:A2466"/>
    <mergeCell ref="B2464:B2466"/>
    <mergeCell ref="C2464:C2466"/>
    <mergeCell ref="D2464:D2466"/>
    <mergeCell ref="A2467:A2471"/>
    <mergeCell ref="B2467:B2471"/>
    <mergeCell ref="C2467:C2471"/>
    <mergeCell ref="D2467:D2471"/>
    <mergeCell ref="A2461:A2463"/>
    <mergeCell ref="B2461:B2463"/>
    <mergeCell ref="A2492:A2494"/>
    <mergeCell ref="B2492:B2494"/>
    <mergeCell ref="C2492:C2494"/>
    <mergeCell ref="D2492:D2494"/>
    <mergeCell ref="A2495:A2497"/>
    <mergeCell ref="B2495:B2497"/>
    <mergeCell ref="C2495:C2497"/>
    <mergeCell ref="D2495:D2497"/>
    <mergeCell ref="A2484:A2488"/>
    <mergeCell ref="B2484:B2488"/>
    <mergeCell ref="C2484:C2488"/>
    <mergeCell ref="D2484:D2488"/>
    <mergeCell ref="A2489:A2491"/>
    <mergeCell ref="B2489:B2491"/>
    <mergeCell ref="C2489:C2491"/>
    <mergeCell ref="D2489:D2491"/>
    <mergeCell ref="A2478:A2480"/>
    <mergeCell ref="B2478:B2480"/>
    <mergeCell ref="C2478:C2480"/>
    <mergeCell ref="D2478:D2480"/>
    <mergeCell ref="A2481:A2483"/>
    <mergeCell ref="B2481:B2483"/>
    <mergeCell ref="C2481:C2483"/>
    <mergeCell ref="D2481:D2483"/>
    <mergeCell ref="A2513:A2515"/>
    <mergeCell ref="B2513:B2515"/>
    <mergeCell ref="C2513:C2515"/>
    <mergeCell ref="D2513:D2515"/>
    <mergeCell ref="A2510:A2512"/>
    <mergeCell ref="B2510:B2512"/>
    <mergeCell ref="A2504:A2506"/>
    <mergeCell ref="B2504:B2506"/>
    <mergeCell ref="C2504:C2506"/>
    <mergeCell ref="D2504:D2506"/>
    <mergeCell ref="A2507:A2509"/>
    <mergeCell ref="B2507:B2509"/>
    <mergeCell ref="C2507:C2509"/>
    <mergeCell ref="D2507:D2509"/>
    <mergeCell ref="A2498:A2500"/>
    <mergeCell ref="B2498:B2500"/>
    <mergeCell ref="C2498:C2500"/>
    <mergeCell ref="D2498:D2500"/>
    <mergeCell ref="A2501:A2503"/>
    <mergeCell ref="B2501:B2503"/>
    <mergeCell ref="C2501:C2503"/>
    <mergeCell ref="D2501:D2503"/>
    <mergeCell ref="C2510:C2512"/>
    <mergeCell ref="D2510:D2512"/>
    <mergeCell ref="A2522:A2524"/>
    <mergeCell ref="B2522:B2524"/>
    <mergeCell ref="C2522:C2524"/>
    <mergeCell ref="D2522:D2524"/>
    <mergeCell ref="A2525:A2531"/>
    <mergeCell ref="B2525:B2531"/>
    <mergeCell ref="C2525:C2531"/>
    <mergeCell ref="D2526:D2527"/>
    <mergeCell ref="D2528:D2529"/>
    <mergeCell ref="D2530:D2531"/>
    <mergeCell ref="A2516:A2518"/>
    <mergeCell ref="B2516:B2518"/>
    <mergeCell ref="C2516:C2518"/>
    <mergeCell ref="D2516:D2518"/>
    <mergeCell ref="A2519:A2521"/>
    <mergeCell ref="B2519:B2521"/>
    <mergeCell ref="C2519:C2521"/>
    <mergeCell ref="D2519:D2521"/>
    <mergeCell ref="A2544:A2546"/>
    <mergeCell ref="B2544:B2546"/>
    <mergeCell ref="C2544:C2546"/>
    <mergeCell ref="D2544:D2546"/>
    <mergeCell ref="A2547:A2549"/>
    <mergeCell ref="B2547:B2549"/>
    <mergeCell ref="C2547:C2549"/>
    <mergeCell ref="D2547:D2549"/>
    <mergeCell ref="A2538:A2540"/>
    <mergeCell ref="B2538:B2540"/>
    <mergeCell ref="C2538:C2540"/>
    <mergeCell ref="D2538:D2540"/>
    <mergeCell ref="A2541:A2543"/>
    <mergeCell ref="B2541:B2543"/>
    <mergeCell ref="C2541:C2543"/>
    <mergeCell ref="D2541:D2543"/>
    <mergeCell ref="A2532:A2534"/>
    <mergeCell ref="B2532:B2534"/>
    <mergeCell ref="C2532:C2534"/>
    <mergeCell ref="D2532:D2534"/>
    <mergeCell ref="A2535:A2537"/>
    <mergeCell ref="B2535:B2537"/>
    <mergeCell ref="C2535:C2537"/>
    <mergeCell ref="D2535:D2537"/>
    <mergeCell ref="A2560:A2562"/>
    <mergeCell ref="B2560:B2562"/>
    <mergeCell ref="C2560:C2562"/>
    <mergeCell ref="D2560:D2562"/>
    <mergeCell ref="A2563:A2571"/>
    <mergeCell ref="B2563:B2571"/>
    <mergeCell ref="C2563:C2571"/>
    <mergeCell ref="D2564:D2565"/>
    <mergeCell ref="D2566:D2567"/>
    <mergeCell ref="D2568:D2569"/>
    <mergeCell ref="A2550:A2552"/>
    <mergeCell ref="B2550:B2552"/>
    <mergeCell ref="C2550:C2552"/>
    <mergeCell ref="D2550:D2552"/>
    <mergeCell ref="A2553:A2559"/>
    <mergeCell ref="B2553:B2559"/>
    <mergeCell ref="C2553:C2559"/>
    <mergeCell ref="D2554:D2555"/>
    <mergeCell ref="D2556:D2557"/>
    <mergeCell ref="D2558:D2559"/>
    <mergeCell ref="A2591:A2595"/>
    <mergeCell ref="B2591:B2595"/>
    <mergeCell ref="C2591:C2595"/>
    <mergeCell ref="D2591:D2595"/>
    <mergeCell ref="A2596:A2600"/>
    <mergeCell ref="B2596:B2600"/>
    <mergeCell ref="C2596:C2600"/>
    <mergeCell ref="D2596:D2600"/>
    <mergeCell ref="A2581:A2585"/>
    <mergeCell ref="B2581:B2585"/>
    <mergeCell ref="C2581:C2585"/>
    <mergeCell ref="D2581:D2585"/>
    <mergeCell ref="A2586:A2590"/>
    <mergeCell ref="B2586:B2590"/>
    <mergeCell ref="C2586:C2590"/>
    <mergeCell ref="D2586:D2590"/>
    <mergeCell ref="D2570:D2571"/>
    <mergeCell ref="A2575:A2577"/>
    <mergeCell ref="B2575:B2577"/>
    <mergeCell ref="C2575:C2577"/>
    <mergeCell ref="D2575:D2577"/>
    <mergeCell ref="A2578:A2580"/>
    <mergeCell ref="B2578:B2580"/>
    <mergeCell ref="C2578:C2580"/>
    <mergeCell ref="D2578:D2580"/>
    <mergeCell ref="A2572:A2574"/>
    <mergeCell ref="A2621:A2625"/>
    <mergeCell ref="B2621:B2625"/>
    <mergeCell ref="C2621:C2625"/>
    <mergeCell ref="D2621:D2625"/>
    <mergeCell ref="A2626:A2630"/>
    <mergeCell ref="B2626:B2630"/>
    <mergeCell ref="C2626:C2630"/>
    <mergeCell ref="D2626:D2630"/>
    <mergeCell ref="A2611:A2615"/>
    <mergeCell ref="B2611:B2615"/>
    <mergeCell ref="C2611:C2615"/>
    <mergeCell ref="D2611:D2615"/>
    <mergeCell ref="A2616:A2620"/>
    <mergeCell ref="B2616:B2620"/>
    <mergeCell ref="C2616:C2620"/>
    <mergeCell ref="D2616:D2620"/>
    <mergeCell ref="A2601:A2605"/>
    <mergeCell ref="B2601:B2605"/>
    <mergeCell ref="C2601:C2605"/>
    <mergeCell ref="D2601:D2605"/>
    <mergeCell ref="A2606:A2610"/>
    <mergeCell ref="B2606:B2610"/>
    <mergeCell ref="C2606:C2610"/>
    <mergeCell ref="D2606:D2610"/>
    <mergeCell ref="A2641:A2645"/>
    <mergeCell ref="B2641:B2645"/>
    <mergeCell ref="C2641:C2645"/>
    <mergeCell ref="D2641:D2645"/>
    <mergeCell ref="A2646:A2654"/>
    <mergeCell ref="B2646:B2654"/>
    <mergeCell ref="C2646:C2654"/>
    <mergeCell ref="D2647:D2650"/>
    <mergeCell ref="D2651:D2654"/>
    <mergeCell ref="A2631:A2635"/>
    <mergeCell ref="B2631:B2635"/>
    <mergeCell ref="C2631:C2635"/>
    <mergeCell ref="D2631:D2635"/>
    <mergeCell ref="A2636:A2640"/>
    <mergeCell ref="B2636:B2640"/>
    <mergeCell ref="C2636:C2640"/>
    <mergeCell ref="D2636:D2640"/>
    <mergeCell ref="A2675:A2679"/>
    <mergeCell ref="B2675:B2679"/>
    <mergeCell ref="C2675:C2679"/>
    <mergeCell ref="D2675:D2679"/>
    <mergeCell ref="A2680:A2684"/>
    <mergeCell ref="B2680:B2684"/>
    <mergeCell ref="C2680:C2684"/>
    <mergeCell ref="D2680:D2684"/>
    <mergeCell ref="A2665:A2669"/>
    <mergeCell ref="B2665:B2669"/>
    <mergeCell ref="C2665:C2669"/>
    <mergeCell ref="D2665:D2669"/>
    <mergeCell ref="A2670:A2674"/>
    <mergeCell ref="B2670:B2674"/>
    <mergeCell ref="C2670:C2674"/>
    <mergeCell ref="D2670:D2674"/>
    <mergeCell ref="A2655:A2659"/>
    <mergeCell ref="B2655:B2659"/>
    <mergeCell ref="C2655:C2659"/>
    <mergeCell ref="D2655:D2659"/>
    <mergeCell ref="A2660:A2664"/>
    <mergeCell ref="B2660:B2664"/>
    <mergeCell ref="C2660:C2664"/>
    <mergeCell ref="D2660:D2664"/>
    <mergeCell ref="A2693:A2699"/>
    <mergeCell ref="B2693:B2699"/>
    <mergeCell ref="C2693:C2699"/>
    <mergeCell ref="D2694:D2696"/>
    <mergeCell ref="D2697:D2699"/>
    <mergeCell ref="A2700:A2706"/>
    <mergeCell ref="B2700:B2706"/>
    <mergeCell ref="C2700:C2706"/>
    <mergeCell ref="D2701:D2703"/>
    <mergeCell ref="D2704:D2706"/>
    <mergeCell ref="A2685:A2687"/>
    <mergeCell ref="B2685:B2687"/>
    <mergeCell ref="C2685:C2687"/>
    <mergeCell ref="D2685:D2687"/>
    <mergeCell ref="A2688:A2692"/>
    <mergeCell ref="B2688:B2692"/>
    <mergeCell ref="C2688:C2692"/>
    <mergeCell ref="D2688:D2692"/>
    <mergeCell ref="A2726:A2734"/>
    <mergeCell ref="B2726:B2734"/>
    <mergeCell ref="C2726:C2734"/>
    <mergeCell ref="D2727:D2728"/>
    <mergeCell ref="D2729:D2730"/>
    <mergeCell ref="D2731:D2732"/>
    <mergeCell ref="D2733:D2734"/>
    <mergeCell ref="A2717:A2725"/>
    <mergeCell ref="B2717:B2725"/>
    <mergeCell ref="C2717:C2725"/>
    <mergeCell ref="D2718:D2719"/>
    <mergeCell ref="D2720:D2721"/>
    <mergeCell ref="D2722:D2723"/>
    <mergeCell ref="D2724:D2725"/>
    <mergeCell ref="A2707:A2716"/>
    <mergeCell ref="B2707:B2716"/>
    <mergeCell ref="C2707:C2716"/>
    <mergeCell ref="D2708:D2710"/>
    <mergeCell ref="D2711:D2713"/>
    <mergeCell ref="D2714:D2716"/>
    <mergeCell ref="A2762:A2777"/>
    <mergeCell ref="B2762:B2777"/>
    <mergeCell ref="C2762:C2777"/>
    <mergeCell ref="D2763:D2765"/>
    <mergeCell ref="D2766:D2768"/>
    <mergeCell ref="D2769:D2771"/>
    <mergeCell ref="D2772:D2774"/>
    <mergeCell ref="D2775:D2777"/>
    <mergeCell ref="A2749:A2761"/>
    <mergeCell ref="B2749:B2761"/>
    <mergeCell ref="C2749:C2761"/>
    <mergeCell ref="D2750:D2752"/>
    <mergeCell ref="D2753:D2755"/>
    <mergeCell ref="D2756:D2758"/>
    <mergeCell ref="D2759:D2761"/>
    <mergeCell ref="A2735:A2743"/>
    <mergeCell ref="B2735:B2743"/>
    <mergeCell ref="C2735:C2743"/>
    <mergeCell ref="D2736:D2737"/>
    <mergeCell ref="D2738:D2739"/>
    <mergeCell ref="D2740:D2741"/>
    <mergeCell ref="D2742:D2743"/>
    <mergeCell ref="A2794:A2797"/>
    <mergeCell ref="B2794:B2797"/>
    <mergeCell ref="C2794:C2797"/>
    <mergeCell ref="D2795:D2797"/>
    <mergeCell ref="A2798:A2802"/>
    <mergeCell ref="B2798:B2802"/>
    <mergeCell ref="C2798:C2802"/>
    <mergeCell ref="D2798:D2802"/>
    <mergeCell ref="A2786:A2788"/>
    <mergeCell ref="B2786:B2788"/>
    <mergeCell ref="C2786:C2788"/>
    <mergeCell ref="D2786:D2788"/>
    <mergeCell ref="A2789:A2793"/>
    <mergeCell ref="B2789:B2793"/>
    <mergeCell ref="C2789:C2793"/>
    <mergeCell ref="D2789:D2793"/>
    <mergeCell ref="A2778:A2782"/>
    <mergeCell ref="B2778:B2782"/>
    <mergeCell ref="C2778:C2782"/>
    <mergeCell ref="D2778:D2782"/>
    <mergeCell ref="A2783:A2785"/>
    <mergeCell ref="B2783:B2785"/>
    <mergeCell ref="C2783:C2785"/>
    <mergeCell ref="D2783:D2785"/>
    <mergeCell ref="A2830:A2834"/>
    <mergeCell ref="B2830:B2834"/>
    <mergeCell ref="C2830:C2834"/>
    <mergeCell ref="D2830:D2834"/>
    <mergeCell ref="A2813:A2817"/>
    <mergeCell ref="B2813:B2817"/>
    <mergeCell ref="C2813:C2817"/>
    <mergeCell ref="D2813:D2817"/>
    <mergeCell ref="A2818:A2824"/>
    <mergeCell ref="B2818:B2824"/>
    <mergeCell ref="C2818:C2824"/>
    <mergeCell ref="D2819:D2821"/>
    <mergeCell ref="D2822:D2824"/>
    <mergeCell ref="A2803:A2807"/>
    <mergeCell ref="B2803:B2807"/>
    <mergeCell ref="C2803:C2807"/>
    <mergeCell ref="D2803:D2807"/>
    <mergeCell ref="A2808:A2812"/>
    <mergeCell ref="B2808:B2812"/>
    <mergeCell ref="C2808:C2812"/>
    <mergeCell ref="D2808:D2812"/>
    <mergeCell ref="A2870:A2874"/>
    <mergeCell ref="B2870:B2874"/>
    <mergeCell ref="C2870:C2874"/>
    <mergeCell ref="D2870:D2874"/>
    <mergeCell ref="B2855:B2859"/>
    <mergeCell ref="C2855:C2859"/>
    <mergeCell ref="D2855:D2859"/>
    <mergeCell ref="A2860:A2864"/>
    <mergeCell ref="B2860:B2864"/>
    <mergeCell ref="C2860:C2864"/>
    <mergeCell ref="D2860:D2864"/>
    <mergeCell ref="A2855:A2859"/>
    <mergeCell ref="A2845:A2849"/>
    <mergeCell ref="B2845:B2849"/>
    <mergeCell ref="C2845:C2849"/>
    <mergeCell ref="D2845:D2849"/>
    <mergeCell ref="A2850:A2854"/>
    <mergeCell ref="B2850:B2854"/>
    <mergeCell ref="C2850:C2854"/>
    <mergeCell ref="D2850:D2854"/>
    <mergeCell ref="C2288:C2290"/>
    <mergeCell ref="D2288:D2290"/>
    <mergeCell ref="C98:C110"/>
    <mergeCell ref="D1976:D1978"/>
    <mergeCell ref="D1979:D1981"/>
    <mergeCell ref="C1959:C1961"/>
    <mergeCell ref="D1959:D1961"/>
    <mergeCell ref="D1870:D1872"/>
    <mergeCell ref="D1873:D1875"/>
    <mergeCell ref="D1780:D1781"/>
    <mergeCell ref="A166:A168"/>
    <mergeCell ref="B166:B168"/>
    <mergeCell ref="D173:D174"/>
    <mergeCell ref="C169:C171"/>
    <mergeCell ref="C166:C168"/>
    <mergeCell ref="B169:B171"/>
    <mergeCell ref="A2865:A2869"/>
    <mergeCell ref="B2865:B2869"/>
    <mergeCell ref="C2865:C2869"/>
    <mergeCell ref="D2865:D2869"/>
    <mergeCell ref="A2835:A2839"/>
    <mergeCell ref="B2835:B2839"/>
    <mergeCell ref="C2835:C2839"/>
    <mergeCell ref="D2835:D2839"/>
    <mergeCell ref="A2840:A2844"/>
    <mergeCell ref="B2840:B2844"/>
    <mergeCell ref="C2840:C2844"/>
    <mergeCell ref="D2840:D2844"/>
    <mergeCell ref="A2825:A2829"/>
    <mergeCell ref="B2825:B2829"/>
    <mergeCell ref="C2825:C2829"/>
    <mergeCell ref="D2825:D2829"/>
    <mergeCell ref="D1149:D1150"/>
    <mergeCell ref="D1151:D1152"/>
    <mergeCell ref="D1153:D1154"/>
    <mergeCell ref="D574:D575"/>
    <mergeCell ref="D578:D579"/>
    <mergeCell ref="C571:C579"/>
    <mergeCell ref="D576:D577"/>
    <mergeCell ref="C887:C893"/>
    <mergeCell ref="D888:D889"/>
    <mergeCell ref="D892:D893"/>
    <mergeCell ref="D890:D891"/>
    <mergeCell ref="A894:A896"/>
    <mergeCell ref="B894:B896"/>
    <mergeCell ref="C894:C896"/>
    <mergeCell ref="D895:D896"/>
    <mergeCell ref="A790:A794"/>
    <mergeCell ref="B790:B794"/>
    <mergeCell ref="C790:C794"/>
    <mergeCell ref="D791:D792"/>
    <mergeCell ref="D793:D794"/>
    <mergeCell ref="A571:A579"/>
    <mergeCell ref="B571:B579"/>
    <mergeCell ref="A647:A664"/>
    <mergeCell ref="B647:B664"/>
    <mergeCell ref="C647:C664"/>
    <mergeCell ref="D659:D660"/>
    <mergeCell ref="D661:D662"/>
    <mergeCell ref="D663:D664"/>
    <mergeCell ref="D572:D573"/>
    <mergeCell ref="A580:A584"/>
    <mergeCell ref="A596:A598"/>
    <mergeCell ref="B596:B598"/>
  </mergeCells>
  <printOptions horizontalCentered="1"/>
  <pageMargins left="0.31496062992125984" right="0.31496062992125984" top="0.35433070866141736" bottom="0.35433070866141736" header="0.31496062992125984" footer="0.31496062992125984"/>
  <pageSetup paperSize="9" scale="49" fitToHeight="36" orientation="portrait" horizontalDpi="300" verticalDpi="300" r:id="rId4"/>
  <rowBreaks count="35" manualBreakCount="35">
    <brk id="80" max="7" man="1"/>
    <brk id="160" max="7" man="1"/>
    <brk id="240" max="7" man="1"/>
    <brk id="316" max="7" man="1"/>
    <brk id="398" max="7" man="1"/>
    <brk id="476" max="7" man="1"/>
    <brk id="555" max="7" man="1"/>
    <brk id="618" max="7" man="1"/>
    <brk id="689" max="7" man="1"/>
    <brk id="760" max="7" man="1"/>
    <brk id="844" max="7" man="1"/>
    <brk id="930" max="7" man="1"/>
    <brk id="1013" max="7" man="1"/>
    <brk id="1086" max="7" man="1"/>
    <brk id="1170" max="7" man="1"/>
    <brk id="1260" max="7" man="1"/>
    <brk id="1349" max="7" man="1"/>
    <brk id="1432" max="7" man="1"/>
    <brk id="1485" max="7" man="1"/>
    <brk id="1564" max="7" man="1"/>
    <brk id="1644" max="7" man="1"/>
    <brk id="1831" max="7" man="1"/>
    <brk id="1910" max="7" man="1"/>
    <brk id="2077" max="7" man="1"/>
    <brk id="2160" max="7" man="1"/>
    <brk id="2256" max="7" man="1"/>
    <brk id="2343" max="7" man="1"/>
    <brk id="2416" max="7" man="1"/>
    <brk id="2494" max="7" man="1"/>
    <brk id="2562" max="7" man="1"/>
    <brk id="2635" max="7" man="1"/>
    <brk id="2706" max="7" man="1"/>
    <brk id="2777" max="7" man="1"/>
    <brk id="2854" max="7" man="1"/>
    <brk id="2941" max="7" man="1"/>
  </rowBreaks>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8</vt:i4>
      </vt:variant>
    </vt:vector>
  </HeadingPairs>
  <TitlesOfParts>
    <vt:vector size="12" baseType="lpstr">
      <vt:lpstr>форма 1</vt:lpstr>
      <vt:lpstr>форма 2</vt:lpstr>
      <vt:lpstr>форма 3</vt:lpstr>
      <vt:lpstr>Форма 4</vt:lpstr>
      <vt:lpstr>'форма 1'!Заголовки_для_печати</vt:lpstr>
      <vt:lpstr>'форма 2'!Заголовки_для_печати</vt:lpstr>
      <vt:lpstr>'форма 3'!Заголовки_для_печати</vt:lpstr>
      <vt:lpstr>'Форма 4'!Заголовки_для_печати</vt:lpstr>
      <vt:lpstr>'форма 1'!Область_печати</vt:lpstr>
      <vt:lpstr>'форма 2'!Область_печати</vt:lpstr>
      <vt:lpstr>'форма 3'!Область_печати</vt:lpstr>
      <vt:lpstr>'Форма 4'!Область_печати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Мурашкин Федор Николаевич</cp:lastModifiedBy>
  <cp:lastPrinted>2016-10-21T06:58:16Z</cp:lastPrinted>
  <dcterms:created xsi:type="dcterms:W3CDTF">2014-04-25T08:41:06Z</dcterms:created>
  <dcterms:modified xsi:type="dcterms:W3CDTF">2016-12-07T07:50:20Z</dcterms:modified>
</cp:coreProperties>
</file>